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B2F584E5-A047-4B4E-939A-E594ECA99C9A}" xr6:coauthVersionLast="47" xr6:coauthVersionMax="47" xr10:uidLastSave="{00000000-0000-0000-0000-000000000000}"/>
  <bookViews>
    <workbookView xWindow="-120" yWindow="-120" windowWidth="38640" windowHeight="21120" firstSheet="2" activeTab="2" xr2:uid="{4B9B8E1F-83C0-41A8-BFE4-DF94C722C654}"/>
  </bookViews>
  <sheets>
    <sheet name="Oppgave 1" sheetId="1" state="hidden" r:id="rId1"/>
    <sheet name="Oppgave 2" sheetId="2" state="hidden" r:id="rId2"/>
    <sheet name="Oppgave 3" sheetId="3" r:id="rId3"/>
    <sheet name="Oppgave 4" sheetId="4" state="hidden" r:id="rId4"/>
    <sheet name="Oppgave 5" sheetId="5" state="hidden" r:id="rId5"/>
    <sheet name="Oppgave 6" sheetId="6" state="hidden" r:id="rId6"/>
    <sheet name="Oppgave 7" sheetId="7" state="hidden" r:id="rId7"/>
    <sheet name="Oppgave 8" sheetId="8" state="hidden" r:id="rId8"/>
    <sheet name="Oppgave 9" sheetId="9" state="hidden" r:id="rId9"/>
    <sheet name="Oppgave 10" sheetId="10" state="hidden" r:id="rId10"/>
    <sheet name="Oppgave 11" sheetId="11" state="hidden" r:id="rId11"/>
    <sheet name="Oppgave 12" sheetId="12" state="hidden" r:id="rId12"/>
    <sheet name="Oppgave 13" sheetId="13" state="hidden" r:id="rId13"/>
    <sheet name="Oppgave 14" sheetId="14" state="hidden" r:id="rId14"/>
    <sheet name="Oppgave 15" sheetId="15" state="hidden" r:id="rId15"/>
    <sheet name="Oppgave 16" sheetId="16" state="hidden" r:id="rId16"/>
    <sheet name="Oppgave 17" sheetId="17" state="hidden" r:id="rId17"/>
    <sheet name="Oppgave 18" sheetId="18" state="hidden" r:id="rId18"/>
    <sheet name="Oppgave 19" sheetId="19" state="hidden" r:id="rId19"/>
    <sheet name="Oppgave 20" sheetId="20" state="hidden" r:id="rId20"/>
    <sheet name="Oppgave 21" sheetId="27" state="hidden" r:id="rId21"/>
    <sheet name="Oppgave 22" sheetId="28" state="hidden" r:id="rId22"/>
    <sheet name="Oppgave 23" sheetId="29" state="hidden" r:id="rId23"/>
    <sheet name="Oppgave 24" sheetId="30" state="hidden" r:id="rId24"/>
    <sheet name="Oppgave 25" sheetId="31" state="hidden" r:id="rId25"/>
    <sheet name="Oppgave 26" sheetId="32" state="hidden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2" l="1"/>
  <c r="D27" i="32"/>
  <c r="E24" i="32"/>
  <c r="G19" i="32"/>
  <c r="C12" i="32"/>
  <c r="C2" i="32"/>
  <c r="C20" i="31"/>
  <c r="G19" i="31"/>
  <c r="I13" i="31"/>
  <c r="F10" i="31"/>
  <c r="D18" i="30"/>
  <c r="D16" i="30"/>
  <c r="C9" i="30"/>
  <c r="C16" i="29"/>
  <c r="C12" i="29"/>
  <c r="C8" i="29"/>
  <c r="C5" i="29"/>
  <c r="C2" i="29"/>
  <c r="E21" i="28"/>
  <c r="D18" i="28"/>
  <c r="D15" i="28"/>
  <c r="D12" i="28"/>
  <c r="C17" i="20"/>
  <c r="C15" i="20"/>
  <c r="C14" i="20"/>
  <c r="C13" i="20"/>
  <c r="C24" i="27"/>
  <c r="B18" i="27"/>
  <c r="E14" i="27"/>
  <c r="B12" i="27"/>
  <c r="B13" i="27"/>
  <c r="C9" i="27"/>
  <c r="C2" i="27"/>
  <c r="E7" i="20"/>
  <c r="C3" i="20"/>
  <c r="G11" i="19"/>
  <c r="F8" i="19"/>
  <c r="D5" i="19"/>
  <c r="B3" i="19"/>
  <c r="B2" i="19"/>
  <c r="C18" i="18"/>
  <c r="C10" i="18"/>
  <c r="D14" i="18" s="1"/>
  <c r="C6" i="18"/>
  <c r="G10" i="17"/>
  <c r="C7" i="17"/>
  <c r="E5" i="17"/>
  <c r="C2" i="17"/>
  <c r="D19" i="16"/>
  <c r="B10" i="16"/>
  <c r="C6" i="16"/>
  <c r="B12" i="15"/>
  <c r="D7" i="15"/>
  <c r="D15" i="14"/>
  <c r="C14" i="14"/>
  <c r="C4" i="14"/>
  <c r="B3" i="14"/>
  <c r="E16" i="13"/>
  <c r="C12" i="13"/>
  <c r="C9" i="13"/>
  <c r="C6" i="13"/>
  <c r="L11" i="12"/>
  <c r="B13" i="12"/>
  <c r="D14" i="11"/>
  <c r="B12" i="11"/>
  <c r="B9" i="11"/>
  <c r="C6" i="11"/>
  <c r="C2" i="11"/>
  <c r="B6" i="10"/>
  <c r="B3" i="10"/>
  <c r="E10" i="9"/>
  <c r="C8" i="9"/>
  <c r="C6" i="9"/>
  <c r="B3" i="9"/>
  <c r="B16" i="8"/>
  <c r="B11" i="8"/>
  <c r="B6" i="8"/>
  <c r="B6" i="7"/>
  <c r="B3" i="7"/>
  <c r="B21" i="6"/>
  <c r="C16" i="6"/>
  <c r="E10" i="6"/>
  <c r="D8" i="6"/>
  <c r="D9" i="5"/>
  <c r="C4" i="5"/>
  <c r="I29" i="4"/>
  <c r="B29" i="4"/>
  <c r="B24" i="4"/>
  <c r="B21" i="4"/>
  <c r="B18" i="4"/>
  <c r="B12" i="4"/>
  <c r="B6" i="4"/>
  <c r="E8" i="3"/>
  <c r="D5" i="3"/>
  <c r="D2" i="3"/>
  <c r="F17" i="2"/>
  <c r="C11" i="2"/>
  <c r="D14" i="2"/>
  <c r="C8" i="2"/>
  <c r="D5" i="2"/>
  <c r="C2" i="2"/>
  <c r="B9" i="1"/>
  <c r="B8" i="1"/>
  <c r="B7" i="1"/>
</calcChain>
</file>

<file path=xl/sharedStrings.xml><?xml version="1.0" encoding="utf-8"?>
<sst xmlns="http://schemas.openxmlformats.org/spreadsheetml/2006/main" count="273" uniqueCount="256">
  <si>
    <t xml:space="preserve">Utfalsrom: </t>
  </si>
  <si>
    <t>{1,2,3,4,5,6}</t>
  </si>
  <si>
    <t>A:</t>
  </si>
  <si>
    <t>{4,5,6}</t>
  </si>
  <si>
    <t>B:</t>
  </si>
  <si>
    <t>C:</t>
  </si>
  <si>
    <t>{6}</t>
  </si>
  <si>
    <t>{1,2,3,5}</t>
  </si>
  <si>
    <t>P(A)=</t>
  </si>
  <si>
    <t>P(B)=</t>
  </si>
  <si>
    <t>P( C)=</t>
  </si>
  <si>
    <t>a)P(et vinnerlodd)=</t>
  </si>
  <si>
    <t>b) P(ikke gevinst)=1-P(et vinnerlodd)=</t>
  </si>
  <si>
    <t xml:space="preserve">Svar: 95% </t>
  </si>
  <si>
    <t xml:space="preserve">Svar: 5% </t>
  </si>
  <si>
    <t>c) P( to er vinnerlodd)=</t>
  </si>
  <si>
    <t>c)-d):</t>
  </si>
  <si>
    <t>Svar: 0,2%</t>
  </si>
  <si>
    <t xml:space="preserve">e) P(ett av loddene er vinnerlodd)= </t>
  </si>
  <si>
    <t>Svar: 9,6%</t>
  </si>
  <si>
    <t>d) P(ikke gevinst)=</t>
  </si>
  <si>
    <t>Svar: 90,2%</t>
  </si>
  <si>
    <t>f) P(minst ett av loddene er et vinnerlodd)= 1-P(ikke gevinst)=</t>
  </si>
  <si>
    <t>Svar: 9,8%</t>
  </si>
  <si>
    <t>Svar: 30,6 %</t>
  </si>
  <si>
    <t>Svar: 83,3%</t>
  </si>
  <si>
    <t>P(B)= P(minst en av terninger visr 4)=</t>
  </si>
  <si>
    <t>P( C)= P(summen av øyne er minst 5)=</t>
  </si>
  <si>
    <t>P(D)=P(en av terningene viser 2 når summen er  7)=</t>
  </si>
  <si>
    <t>Svar: 33,3 %</t>
  </si>
  <si>
    <t>P(S)=</t>
  </si>
  <si>
    <t>P(J)=</t>
  </si>
  <si>
    <r>
      <t>P(S</t>
    </r>
    <r>
      <rPr>
        <sz val="11"/>
        <color theme="1"/>
        <rFont val="Aptos Narrow"/>
        <family val="2"/>
      </rPr>
      <t>∩J)=</t>
    </r>
  </si>
  <si>
    <t>P(S U J)=</t>
  </si>
  <si>
    <t>P(S|J)=</t>
  </si>
  <si>
    <t>P(J|S)=</t>
  </si>
  <si>
    <t>P(S): Sannsynligheten for at studenten bruker snus</t>
  </si>
  <si>
    <t>P(J): Sannsynligheten for at studenten er ei jente</t>
  </si>
  <si>
    <t>P(S∩J): Sannsynligheten for at studenten bruker snus og er ei jente</t>
  </si>
  <si>
    <t>P(S∪J): Sannsynligheten for at studenten bruker snus eller er ei jente</t>
  </si>
  <si>
    <t xml:space="preserve">eller vi kan bruke formelen: </t>
  </si>
  <si>
    <t>P(S∣J): Sannsynligheten for at studenten bruker snus gitt at det er ei jente</t>
  </si>
  <si>
    <t>Vi bruker formelen for betynget sannsynlighet:</t>
  </si>
  <si>
    <t>P(J∣S): Sannsynligheten for at studenten er ei jente gitt at de bruker snus</t>
  </si>
  <si>
    <t>Antall mulige utplukk=</t>
  </si>
  <si>
    <t>a) Her handler det om å velge 3 løpere uten å ta hensyn til rekkefølgen (uordnet uten tilbakelegging).</t>
  </si>
  <si>
    <t xml:space="preserve">b) Her handler det om å velge 3 løpere der rekkefølgen betyr noe (første, andre og tredjeplass). </t>
  </si>
  <si>
    <t>Vi velger komando for uordnet uten tilbakelegging kobling.</t>
  </si>
  <si>
    <t>Vi velger komando for ordnet uten tilbakelegging kobling.</t>
  </si>
  <si>
    <t>Anatll varianter av seiersaller=</t>
  </si>
  <si>
    <t>S:Bstå slutteksamen</t>
  </si>
  <si>
    <t>I: Bestå interprøva</t>
  </si>
  <si>
    <t>P(I)=</t>
  </si>
  <si>
    <t>P(S|I)=</t>
  </si>
  <si>
    <t>a) P(ikke bestå slutteksamen)=1-P(S)=</t>
  </si>
  <si>
    <t>b) P(bestå begge prøver)=</t>
  </si>
  <si>
    <r>
      <t>P(S</t>
    </r>
    <r>
      <rPr>
        <sz val="11"/>
        <color theme="1"/>
        <rFont val="Aptos Narrow"/>
        <family val="2"/>
      </rPr>
      <t>∩I)=</t>
    </r>
  </si>
  <si>
    <t>P(I)*P(S|I)=</t>
  </si>
  <si>
    <t>c) For å ikke bestå faget må man enten Ikke bestå internprøva, eller bestå internprøva, men ikke bestå slutteksamen.</t>
  </si>
  <si>
    <t>P(ikke bestå faget)=</t>
  </si>
  <si>
    <t>d) Sannsynligheten for å bestå internprøva, men stryke til slutteksamen:</t>
  </si>
  <si>
    <t>P(I∩S ̅ )=</t>
  </si>
  <si>
    <t xml:space="preserve">a) Her skal vi velge 3 styremedlemmer fra 15 personer, og rekkefølgen spiller ingen rolle. </t>
  </si>
  <si>
    <t>Antall utvalg=</t>
  </si>
  <si>
    <t>b) Etter at styremedlemmene er valgt, er det 12 personer igjen. Nå skal vi velge én leder og én kasserer, og her spiller rekkefølgen en rolle.</t>
  </si>
  <si>
    <t>a) Sannsynligheten for at musa er ei hunnmus (H):</t>
  </si>
  <si>
    <t>P(H)=</t>
  </si>
  <si>
    <t>b) Sannsynligheten for at musa er ei smittet hunnmus (H∩S):</t>
  </si>
  <si>
    <r>
      <t>P(H</t>
    </r>
    <r>
      <rPr>
        <sz val="11"/>
        <color theme="1"/>
        <rFont val="Aptos Narrow"/>
        <family val="2"/>
      </rPr>
      <t>∩S)=</t>
    </r>
  </si>
  <si>
    <t>c) Sannsynligheten for at musa er ei hunnmus gitt at den er smittet (P(H∣S))</t>
  </si>
  <si>
    <t xml:space="preserve">Vi bruker formlene: </t>
  </si>
  <si>
    <t>og</t>
  </si>
  <si>
    <t>P(H|S)=</t>
  </si>
  <si>
    <t>a) Her skal vi velge 6 personer fra 15 der rekkefølgen ikke spiller noen rolle.</t>
  </si>
  <si>
    <t>b) Først finner vi antall måter de tre kan velge busser, siden hver person har 3 valg.</t>
  </si>
  <si>
    <t>Antall mulige utvalg=</t>
  </si>
  <si>
    <t>For at de skal velge hver sin buss, må Petter velge én buss (3 valg), Trond velge en annen buss (2 valg), og Einar velge den siste bussen (1 valg).</t>
  </si>
  <si>
    <t>Antall gunstige utvalg=</t>
  </si>
  <si>
    <t>a) Her skal vi velge 6 spillere fra 15, og rekkefølgen spiller ingen rolle.</t>
  </si>
  <si>
    <t>b) Her skal vi velge 3 spillere fra 15, og også her spiller rekkefølgen ingen rolle.</t>
  </si>
  <si>
    <t>a) Antall varianter=</t>
  </si>
  <si>
    <t>b)For å få summen 8, kan terningene vise følgende kombinasjoner:</t>
  </si>
  <si>
    <t>(2,6),(3,5),(4,4),(5,3),(6,2).</t>
  </si>
  <si>
    <t>Dette gir totalt 5 gunstige utfall av 36 mulige.</t>
  </si>
  <si>
    <t>P(å få summen 8)=</t>
  </si>
  <si>
    <t>c) Her skal vi velge 3personer fra 10, og rekkefølgen spiller ingen rolle.</t>
  </si>
  <si>
    <t>d) Her skal vi velge 3 personer fra 10, men rekkefølgen betyr noe (forskjellige premier).</t>
  </si>
  <si>
    <t>e) P(trekke 2 gule og 2 røde kuller)=</t>
  </si>
  <si>
    <t>Vi definerer hendelsene:</t>
  </si>
  <si>
    <t>A: Knivbladet er produsert av maskin A.</t>
  </si>
  <si>
    <t>B: Knivbladet er produsert av maskin B.</t>
  </si>
  <si>
    <t>D: Knivbladet er defekt.</t>
  </si>
  <si>
    <t>P(D|A)=</t>
  </si>
  <si>
    <t>P(D|B)=</t>
  </si>
  <si>
    <t>a) Vi bruker formelen:</t>
  </si>
  <si>
    <t>P(D)=</t>
  </si>
  <si>
    <t>Svar: sannsynligheten for at et tilfeldig valgt knivblad er defekt er 0,056 (eller 5,6%)</t>
  </si>
  <si>
    <t>b) Vi bruker formelen:</t>
  </si>
  <si>
    <t>P(A|D)=</t>
  </si>
  <si>
    <t>Svar: sannsynligheten for at et defekt knivblad er produsert ved maskin A er 0,625 (eller 62,5%).</t>
  </si>
  <si>
    <t>a) Sannsynligheten for at hun klarer høyden i første forsøk er:</t>
  </si>
  <si>
    <t>P(klarer i 1.forsøk)=</t>
  </si>
  <si>
    <t>b) For at Trude skal klare høyden i andre forsøk, må hun mislykkes i første forsøk og deretter klare høyden i andre forsøk.</t>
  </si>
  <si>
    <t>P(klarer i 2.forsøk)=</t>
  </si>
  <si>
    <t>c) For at Trude skal ha tre forsøk for å klare høyden, må hun feile i de første to forsøkene og deretter klare høyden i det tredje forsøket.</t>
  </si>
  <si>
    <t>P(klarer i 3.forsøk)=</t>
  </si>
  <si>
    <t>d) For at Trude skal rive alle tre forsøkene, må hun feile i hvert av de tre forsøkene.</t>
  </si>
  <si>
    <t>P(river alle tre ganger)=</t>
  </si>
  <si>
    <t>Sannsynligheten for at hun klarer å hoppe over i ett av disse forsøkene er komplementet til sannsynligheten for at hun river alle tre forsøkene.</t>
  </si>
  <si>
    <t>e) For at Trude skal klare å hoppe over høyden, kan hun gjøre det enten i første, andre eller tredje forsøk.</t>
  </si>
  <si>
    <t>P(hun går over høyden)=1-P(river alle tre ganger)=</t>
  </si>
  <si>
    <t>a) Siden sannsynligheten for at hvert barn er gutt er 0,5, vil sannsynligheten for at alle 4 barna i en familie er gutter være:</t>
  </si>
  <si>
    <t>P(4 gutter)=</t>
  </si>
  <si>
    <t>Antall familier med 4 gutter=</t>
  </si>
  <si>
    <t>Svar: Vi vil anta at det er 125 familier med 4 gutter.</t>
  </si>
  <si>
    <t>b) Vi skal finne sannsynligheten for at én av de 4 barna er gutt, og de andre 3 er jenter først.</t>
  </si>
  <si>
    <t>Vi kan bruke formelen:</t>
  </si>
  <si>
    <t>P(1 gutt, 3 jenter)=</t>
  </si>
  <si>
    <t>Anatll familier med 1 gutt og 3 jenter=</t>
  </si>
  <si>
    <t>Svar: Vi vil anta at det er 500 familier med 1 gutt og 3 jenter.</t>
  </si>
  <si>
    <t>a)</t>
  </si>
  <si>
    <t>P(en har denne lille skjønnhetsfeilen)=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</si>
  <si>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 (eller 50%).</t>
    </r>
  </si>
  <si>
    <t>b) Vi ønsker å danne et utvalg på 4 personer fra en gruppe på 15 personer.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</si>
  <si>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15 personer er 1365.</t>
    </r>
  </si>
  <si>
    <t>c) To hendelser er disjunkte dersom de ikke kan inntreffe samtidig.</t>
  </si>
  <si>
    <t>Eksempel på disjunkte hendelser:</t>
  </si>
  <si>
    <t>Å kaste en terning og få en 3 eller en 5. Hvis du får en 3, kan du ikke få en 5 på samme kast.</t>
  </si>
  <si>
    <t>Å trekke et kort fra en kortstokk og få enten et hjerter eller et spar. Hvis du får et kort med hjerter, kan det ikke være et spar samtidig.</t>
  </si>
  <si>
    <t>P(en har skjønnhetsfeil)=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</si>
  <si>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akkurat én av de tre gjenstandene har en skjønnhetsfeil er 0,5091 (eller 50,91%).</t>
    </r>
  </si>
  <si>
    <t xml:space="preserve">b) Vi ønsker å danne et utvalg på 4 personer fra en gruppe på 20 personer. </t>
  </si>
  <si>
    <r>
      <t>Svar:</t>
    </r>
    <r>
      <rPr>
        <sz val="11"/>
        <color theme="1"/>
        <rFont val="Aptos Narrow"/>
        <family val="2"/>
        <scheme val="minor"/>
      </rPr>
      <t xml:space="preserve"> Antallet utvalg som kan dannes fra en gruppe på 20 personer er 4845.</t>
    </r>
  </si>
  <si>
    <r>
      <t>c) P(A</t>
    </r>
    <r>
      <rPr>
        <sz val="11"/>
        <color theme="1"/>
        <rFont val="Aptos Narrow"/>
        <family val="2"/>
      </rPr>
      <t>∩B)=</t>
    </r>
  </si>
  <si>
    <t>For at hendelsene A og B skal være uavhengige, må følgende betingelse være oppfylt:</t>
  </si>
  <si>
    <r>
      <t>P(A)*P(B)=P(A</t>
    </r>
    <r>
      <rPr>
        <sz val="11"/>
        <color theme="1"/>
        <rFont val="Aptos Narrow"/>
        <family val="2"/>
      </rPr>
      <t>∩B)</t>
    </r>
  </si>
  <si>
    <r>
      <t>Da får vi at P(B)=P(A</t>
    </r>
    <r>
      <rPr>
        <sz val="11"/>
        <color theme="1"/>
        <rFont val="Aptos Narrow"/>
        <family val="2"/>
      </rPr>
      <t>∩B)/P(A)=</t>
    </r>
  </si>
  <si>
    <r>
      <t>Svar:</t>
    </r>
    <r>
      <rPr>
        <sz val="11"/>
        <color theme="1"/>
        <rFont val="Aptos Narrow"/>
        <family val="2"/>
        <scheme val="minor"/>
      </rPr>
      <t xml:space="preserve"> For at A og B skal være uavhengige, må P(B) være 0,6667.</t>
    </r>
  </si>
  <si>
    <t>a) Antallet rekkeføger=</t>
  </si>
  <si>
    <t xml:space="preserve">b) Hvis to personer ønsker å stå etter hverandre, kan vi behandle disse to personene som én enhet </t>
  </si>
  <si>
    <t>Antall rekkefølger å arrangere 4 enheter på =</t>
  </si>
  <si>
    <t>Det er 2 måter å ordne disse to personene på i denne enheten.</t>
  </si>
  <si>
    <t>Totalt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</si>
  <si>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står etter hverandre, er 48.</t>
    </r>
  </si>
  <si>
    <t>c) Antall rekkefølger der de to personene ikke står etter hverandre er:</t>
  </si>
  <si>
    <r>
      <t>Svar:</t>
    </r>
    <r>
      <rPr>
        <sz val="11"/>
        <color theme="1"/>
        <rFont val="Aptos Narrow"/>
        <family val="2"/>
        <scheme val="minor"/>
      </rPr>
      <t xml:space="preserve"> Antallet forskjellige rekkefølger der de to personene ikke står etter hverandre, er 72.</t>
    </r>
  </si>
  <si>
    <t>P(vinne i 1. forsøk)=</t>
  </si>
  <si>
    <t>P(vinne i 2. forsøk)=</t>
  </si>
  <si>
    <t>P(vinne i 3.forsøk)=</t>
  </si>
  <si>
    <t>a) P(vinne tre ganger)=</t>
  </si>
  <si>
    <t>b)P(ikke vinne)=P(ikke vinne i 1.forsøk)*P(ikke vinne i 2.forsøk)*P(ikke vinne i 3.forsøk)</t>
  </si>
  <si>
    <t>P(Ikke vinne)=</t>
  </si>
  <si>
    <t>c) Sannsynligheten for å vinne minst én gang er komplementet til sannsynligheten for å tape alle tre forsøkene.</t>
  </si>
  <si>
    <t>P(vinne minst en gang)=1-P(ikke vinne)=</t>
  </si>
  <si>
    <t>d) For å vinne akkurat én gang kan spilleren vinne enten i første, andre eller tredje forsøk, og tape i de to andre forsøkene.</t>
  </si>
  <si>
    <t>P(vinne akkurat en gang)=</t>
  </si>
  <si>
    <t>Svar: Sannsynligheten for å vinne tre ganger på rad er 0,21</t>
  </si>
  <si>
    <t>Svar: Sannsynligheten for å tape alle tre forsøkene (og dermed vinne ingen ganger) er 0,06.</t>
  </si>
  <si>
    <t>Svar: Sannsynligheten for å vinne minst én gang i løpet av de tre forsøkene er 0,94.</t>
  </si>
  <si>
    <t>Svar: Sannsynligheten for å vinne akkurat én gang i løpet av de tre forsøkene er 0,29.</t>
  </si>
  <si>
    <t>P(M)=</t>
  </si>
  <si>
    <t>a) P(begge klarer)=P(M)*P(S)=</t>
  </si>
  <si>
    <t>Svar: Sannsynligheten for at både moren og sønnen klarer det er 0,048( 4,8 %).</t>
  </si>
  <si>
    <t>b) P(minst en klarer)=1-P(ingen klarer)=1-P(ikke mor)*P(ikke sønn)=</t>
  </si>
  <si>
    <t>Svar: Sannsynligheten for at minst en av dem klarer alle spørsmålene er 0,405( 40,5 %).</t>
  </si>
  <si>
    <t>c) P(moren klarer, men ikke sønn)= P(M)*P(ikke sønn)=P(M)*(1-P(S))=</t>
  </si>
  <si>
    <t>Svar: Sannsynligheten for at moren klarer det, men ikke sønnen, er 0,119 (11,9 %)</t>
  </si>
  <si>
    <t>a) For at skytteren skal treffe alle blinkene på de fem første skuddene, må hvert skudd treffe.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</si>
  <si>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treffer alle blinkene på de fem første skuddene er 0.328 (ca. 32,8 %).</t>
    </r>
  </si>
  <si>
    <t>b)For at skytteren må bruke minst en av de ekstra skuddene, må minst én av blinkene ikke treffes i løpet av de fem første skuddene.</t>
  </si>
  <si>
    <t>P(må bruke ekstra skudd)=1- P(treffer alle blinker)=</t>
  </si>
  <si>
    <t>P(treffer alle blinker)=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</si>
  <si>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skytteren må bruke de 3 ekstra skuddene er 0.672(ca. 67,2 %).</t>
    </r>
  </si>
  <si>
    <t>Sannsynlighet</t>
  </si>
  <si>
    <t>a) 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</si>
  <si>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tre seksere er ca. 0,463 %.</t>
    </r>
  </si>
  <si>
    <t xml:space="preserve">b) Sannsynligheten for at nøyaktig 2 av de 3 terningene viser seksere er en binomial sannsynlighet. </t>
  </si>
  <si>
    <t>La X være antall seksere, der X∼Binomial(n=3,p=1/6). Sannsynligheten for X=2 er:</t>
  </si>
  <si>
    <t>P(to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</si>
  <si>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2 seksere er ca. 6,9 %.</t>
    </r>
  </si>
  <si>
    <t>c) P(X=3)=</t>
  </si>
  <si>
    <t>P(X=2)=</t>
  </si>
  <si>
    <t>P(minst to seksere)=P(to seksere)+P(tre seksere)=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</si>
  <si>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minst 2 seksere er ca. 7,41 %.</t>
    </r>
  </si>
  <si>
    <t>P(tre like)=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</si>
  <si>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3 like er ca. 2,78 %.</t>
    </r>
  </si>
  <si>
    <t>d) For 3 like gjelder det at alle terningene må vise samme tall. Det er 6 mulige utfall (en for hvert tall fra 1 til 6):</t>
  </si>
  <si>
    <t>e) Vi bruker formelen:</t>
  </si>
  <si>
    <t>P(2 seksere og en treer)=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</si>
  <si>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2 seksere og én treer er 172\frac{1}{72}721​ (ca. 1,39 %).</t>
    </r>
  </si>
  <si>
    <t>c) For å finne sannsynligheten for at skytteren må bruke én strafferunde, må vi analysere hvordan skuddene treffer og bommer i ulike faser:</t>
  </si>
  <si>
    <t>Treff på ordinære</t>
  </si>
  <si>
    <t>Treff på ekstra</t>
  </si>
  <si>
    <t>P(en strafferunde)=</t>
  </si>
  <si>
    <t>Svar: Sannsynligheten for at skytteren må gå én strafferunde er ca. 4,3%</t>
  </si>
  <si>
    <t>a) P(terningene viser det samme)=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</si>
  <si>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16,7 %.</t>
    </r>
  </si>
  <si>
    <t>b) P(terningen viser 2)=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</si>
  <si>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30,6 %.</t>
    </r>
  </si>
  <si>
    <t>c) P(summen av øyene er 7)=</t>
  </si>
  <si>
    <t>d) P(en av terningene viser 2 når summen  er 7)=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</si>
  <si>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33,3 %.</t>
    </r>
  </si>
  <si>
    <t>a) Antall rekkefølger=</t>
  </si>
  <si>
    <r>
      <t>Svar:</t>
    </r>
    <r>
      <rPr>
        <sz val="11"/>
        <color theme="1"/>
        <rFont val="Aptos Narrow"/>
        <family val="2"/>
        <scheme val="minor"/>
      </rPr>
      <t xml:space="preserve"> Det er 120 mulige rekkefølger.</t>
    </r>
  </si>
  <si>
    <t>b)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</si>
  <si>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er 210  forskjellige utvalg.</t>
    </r>
  </si>
  <si>
    <t>c) Antall utplukk=</t>
  </si>
  <si>
    <r>
      <t>Svar:</t>
    </r>
    <r>
      <rPr>
        <sz val="11"/>
        <color theme="1"/>
        <rFont val="Aptos Narrow"/>
        <family val="2"/>
        <scheme val="minor"/>
      </rPr>
      <t xml:space="preserve"> Det er 53130 forskjellige utplukk.</t>
    </r>
  </si>
  <si>
    <t>d) Her må vi bruke produktregelen for kombinasjoner:</t>
  </si>
  <si>
    <r>
      <t>Svar:</t>
    </r>
    <r>
      <rPr>
        <sz val="11"/>
        <color theme="1"/>
        <rFont val="Aptos Narrow"/>
        <family val="2"/>
        <scheme val="minor"/>
      </rPr>
      <t xml:space="preserve"> Det er 20475 utvalg med 2 gutter og 3 jenter.</t>
    </r>
  </si>
  <si>
    <t>e) Sannsynligheten beregnes som forholdet mellom gunstige utvalg (fra d) og totale utvalg (fra c):</t>
  </si>
  <si>
    <t>P(2 gutter og 3 jenter)=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</si>
  <si>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ca. 0.385 (38,5 %).</t>
    </r>
  </si>
  <si>
    <r>
      <t xml:space="preserve">a) For at A og Bskal være </t>
    </r>
    <r>
      <rPr>
        <b/>
        <sz val="11"/>
        <color theme="1"/>
        <rFont val="Aptos Narrow"/>
        <family val="2"/>
        <scheme val="minor"/>
      </rPr>
      <t>uavhengige</t>
    </r>
    <r>
      <rPr>
        <sz val="11"/>
        <color theme="1"/>
        <rFont val="Aptos Narrow"/>
        <family val="2"/>
        <scheme val="minor"/>
      </rPr>
      <t>, må betingelsen P(B∣A)=P(B) være oppfylt.</t>
    </r>
  </si>
  <si>
    <r>
      <t>Vi har P(B)=0,3 og P(B|A)=0,4, dvs at P(B|A)</t>
    </r>
    <r>
      <rPr>
        <sz val="11"/>
        <color theme="1"/>
        <rFont val="Aptos Narrow"/>
        <family val="2"/>
      </rPr>
      <t xml:space="preserve">≠P(B). </t>
    </r>
  </si>
  <si>
    <t>Derfor er A og B ikke uavhengige.</t>
  </si>
  <si>
    <t>b) Formelen for betinget sannsynlighet er:</t>
  </si>
  <si>
    <t xml:space="preserve">og </t>
  </si>
  <si>
    <r>
      <t xml:space="preserve">c) To hendelser er </t>
    </r>
    <r>
      <rPr>
        <b/>
        <sz val="11"/>
        <color theme="1"/>
        <rFont val="Aptos Narrow"/>
        <family val="2"/>
        <scheme val="minor"/>
      </rPr>
      <t>disjunkte</t>
    </r>
    <r>
      <rPr>
        <sz val="11"/>
        <color theme="1"/>
        <rFont val="Aptos Narrow"/>
        <family val="2"/>
        <scheme val="minor"/>
      </rPr>
      <t xml:space="preserve"> dersom de ikke kan skje samtidig, det vil si P(A∩B)=0.</t>
    </r>
  </si>
  <si>
    <r>
      <t>Svar:</t>
    </r>
    <r>
      <rPr>
        <sz val="11"/>
        <color theme="1"/>
        <rFont val="Aptos Narrow"/>
        <family val="2"/>
        <scheme val="minor"/>
      </rPr>
      <t xml:space="preserve"> Nei, A og B er ikke disjunkte.</t>
    </r>
  </si>
  <si>
    <r>
      <t>Men vi har fått P(A</t>
    </r>
    <r>
      <rPr>
        <sz val="11"/>
        <color theme="1"/>
        <rFont val="Aptos Narrow"/>
        <family val="2"/>
      </rPr>
      <t>∩B)=0,24.</t>
    </r>
  </si>
  <si>
    <t xml:space="preserve">d) </t>
  </si>
  <si>
    <t>e)</t>
  </si>
  <si>
    <t>Vi har tre veier, hver voktet av en tiger, en slange og en hai. Hver vei velges tilfeldig, dvs. sannsynligheten for å velge en gitt vei er 1/3.</t>
  </si>
  <si>
    <t>Sannsynlighetene for å bli spist av hver vokter er:</t>
  </si>
  <si>
    <t>P(spist | hai)=0,6</t>
  </si>
  <si>
    <t>P(spist | tiger)=</t>
  </si>
  <si>
    <t>P(spist | slange)=</t>
  </si>
  <si>
    <t>Sannsynligheten for å overleve er:</t>
  </si>
  <si>
    <t>P(overlever | vokter)=1−P(spist | vokter)</t>
  </si>
  <si>
    <t>a)P(møte tiger og overleve)=P(tiger)⋅P(overlever | tiger)=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</si>
  <si>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er 0,033 (eller 3,3 %).</t>
    </r>
  </si>
  <si>
    <t>b) P(overlever)=P(tiger)⋅P(overlever | tiger)+P(slange)⋅P(overlever | slange)+P(hai)⋅P(overlever | hai)=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</si>
  <si>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komme levende ut av jungelen er 0,4 (eller 40 %).</t>
    </r>
  </si>
  <si>
    <t xml:space="preserve">c) </t>
  </si>
  <si>
    <t>P(spist)=P(tiger)⋅P(spist | tiger)+P(slange)⋅P(spist | slange)+P(hai)⋅P(spist | hai)=</t>
  </si>
  <si>
    <t>P(tiger|spist)=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</si>
  <si>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tigeren spiste deg dersom du blir spist er 0,5 (eller 50 %).</t>
    </r>
  </si>
  <si>
    <t>a) Antall utvalg=</t>
  </si>
  <si>
    <r>
      <t>Svar:</t>
    </r>
    <r>
      <rPr>
        <sz val="11"/>
        <color theme="1"/>
        <rFont val="Aptos Narrow"/>
        <family val="2"/>
        <scheme val="minor"/>
      </rPr>
      <t xml:space="preserve"> Det finnes 56 utvalg.</t>
    </r>
  </si>
  <si>
    <t xml:space="preserve">b) </t>
  </si>
  <si>
    <t>P(summen er 6)=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</si>
  <si>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å få summen 6 er 0,1389 (13,89 %).</t>
    </r>
  </si>
  <si>
    <t>c) P(fjellveien stengt)=</t>
  </si>
  <si>
    <t>P(kystveien stengt)=</t>
  </si>
  <si>
    <t>P(kystveien stengt | fjellveien stengt)=</t>
  </si>
  <si>
    <t>i) P(begge er stengt)=P(fjellveien stengt)⋅P(kystveien stengt | fjellveien 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</si>
  <si>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begge veier er stengt er 0,2 (20 %).</t>
    </r>
  </si>
  <si>
    <t>P(minst en stengt)=1-P(fjellveien åpen)⋅P(kystveien åpen | fjellveien åpen)</t>
  </si>
  <si>
    <t>ii) P(minst en stengt)=1−P(ingen stengt)</t>
  </si>
  <si>
    <t>P(fjellveien åpen)=1−P(fjellveien stengt)=</t>
  </si>
  <si>
    <t>Forå finne  P(kystveien stengt | fjellveien åpen), bruker vi:</t>
  </si>
  <si>
    <t>P(kystveien stengt)=P(kystveien stengt | fjellveien stengt)⋅P(fjellveien stengt)+P(kystveien stengt | fjellveien åpen)⋅P(fjellveien åpen)</t>
  </si>
  <si>
    <t>P(kysteveien stengt| fjellveien åpen)=</t>
  </si>
  <si>
    <t>P(minst en stengt)=</t>
  </si>
  <si>
    <r>
      <t>Svar:</t>
    </r>
    <r>
      <rPr>
        <sz val="11"/>
        <color theme="1"/>
        <rFont val="Aptos Narrow"/>
        <family val="2"/>
        <scheme val="minor"/>
      </rPr>
      <t xml:space="preserve"> Sannsynligheten for at minst én vei er stengt er 0,6 (60 %).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</si>
</sst>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165" fontId="0" fillId="0" borderId="0" xfId="0" applyNumberFormat="1"/>
    <xf numFmtId="2" fontId="0" fillId="0" borderId="0" xfId="0" applyNumberFormat="1"/>
    <xf numFmtId="0" fontId="2" fillId="0" borderId="0" xfId="0" applyFont="1"/>
    <xf numFmtId="0" fontId="1" fillId="0" borderId="0" xfId="0" applyFont="1"/>
    <xf numFmtId="165" fontId="1" fillId="0" borderId="0" xfId="0" applyNumberFormat="1" applyFont="1"/>
    <xf numFmtId="0" fontId="4" fillId="0" borderId="0" xfId="0" applyFont="1"/>
    <xf numFmtId="0" fontId="0" fillId="0" borderId="0" xfId="0" applyAlignment="1">
      <alignment horizontal="left" vertical="center" indent="1"/>
    </xf>
    <xf numFmtId="164" fontId="1" fillId="0" borderId="0" xfId="0" applyNumberFormat="1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45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53.png"/><Relationship Id="rId5" Type="http://schemas.openxmlformats.org/officeDocument/2006/relationships/image" Target="../media/image52.png"/><Relationship Id="rId4" Type="http://schemas.openxmlformats.org/officeDocument/2006/relationships/image" Target="../media/image5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5.png"/><Relationship Id="rId1" Type="http://schemas.openxmlformats.org/officeDocument/2006/relationships/image" Target="../media/image54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6.png"/><Relationship Id="rId1" Type="http://schemas.openxmlformats.org/officeDocument/2006/relationships/image" Target="../media/image5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11</xdr:col>
      <xdr:colOff>501832</xdr:colOff>
      <xdr:row>7</xdr:row>
      <xdr:rowOff>44509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A132071-CCA4-1293-79B6-60C03025A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3549832" cy="1149409"/>
        </a:xfrm>
        <a:prstGeom prst="rect">
          <a:avLst/>
        </a:prstGeom>
      </xdr:spPr>
    </xdr:pic>
    <xdr:clientData/>
  </xdr:twoCellAnchor>
  <xdr:oneCellAnchor>
    <xdr:from>
      <xdr:col>7</xdr:col>
      <xdr:colOff>79375</xdr:colOff>
      <xdr:row>10</xdr:row>
      <xdr:rowOff>82550</xdr:rowOff>
    </xdr:from>
    <xdr:ext cx="65" cy="172227"/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89966DDD-C522-BE76-7A59-EE5C4E3517E2}"/>
            </a:ext>
          </a:extLst>
        </xdr:cNvPr>
        <xdr:cNvSpPr txBox="1"/>
      </xdr:nvSpPr>
      <xdr:spPr>
        <a:xfrm>
          <a:off x="5413375" y="192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nb-NO" sz="1100" kern="12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578154</xdr:colOff>
      <xdr:row>6</xdr:row>
      <xdr:rowOff>31799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14AAD51-5E41-4FD9-A235-16EFA538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5912154" cy="95254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546100</xdr:colOff>
      <xdr:row>0</xdr:row>
      <xdr:rowOff>177800</xdr:rowOff>
    </xdr:from>
    <xdr:to>
      <xdr:col>14</xdr:col>
      <xdr:colOff>400356</xdr:colOff>
      <xdr:row>12</xdr:row>
      <xdr:rowOff>31856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338D51E2-AAA5-4DF4-BC1B-FCA7C821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100" y="177800"/>
          <a:ext cx="5950256" cy="206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165100</xdr:colOff>
      <xdr:row>0</xdr:row>
      <xdr:rowOff>0</xdr:rowOff>
    </xdr:from>
    <xdr:to>
      <xdr:col>13</xdr:col>
      <xdr:colOff>724203</xdr:colOff>
      <xdr:row>8</xdr:row>
      <xdr:rowOff>31827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357930E-870B-4336-05AC-814CED16D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0"/>
          <a:ext cx="5893103" cy="150502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10</xdr:row>
      <xdr:rowOff>1</xdr:rowOff>
    </xdr:from>
    <xdr:to>
      <xdr:col>2</xdr:col>
      <xdr:colOff>711201</xdr:colOff>
      <xdr:row>11</xdr:row>
      <xdr:rowOff>47499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910D1F7-041B-51A6-46A4-2089BBECC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841501"/>
          <a:ext cx="2235200" cy="231648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10</xdr:row>
      <xdr:rowOff>0</xdr:rowOff>
    </xdr:from>
    <xdr:to>
      <xdr:col>9</xdr:col>
      <xdr:colOff>561371</xdr:colOff>
      <xdr:row>12</xdr:row>
      <xdr:rowOff>69850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25749AE3-3619-6382-F1AF-09067FB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4000" y="1841500"/>
          <a:ext cx="2085371" cy="438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711200</xdr:colOff>
      <xdr:row>0</xdr:row>
      <xdr:rowOff>25400</xdr:rowOff>
    </xdr:from>
    <xdr:to>
      <xdr:col>17</xdr:col>
      <xdr:colOff>711513</xdr:colOff>
      <xdr:row>9</xdr:row>
      <xdr:rowOff>31836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910F4B0-8FE5-40BC-E040-C66D8D9F3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9200" y="25400"/>
          <a:ext cx="6096313" cy="166378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2</xdr:row>
      <xdr:rowOff>63500</xdr:rowOff>
    </xdr:from>
    <xdr:to>
      <xdr:col>14</xdr:col>
      <xdr:colOff>711505</xdr:colOff>
      <xdr:row>7</xdr:row>
      <xdr:rowOff>120700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C55A7AD-3F60-099B-9591-95104F7C1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431800"/>
          <a:ext cx="5931205" cy="977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127000</xdr:colOff>
      <xdr:row>12</xdr:row>
      <xdr:rowOff>64849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E4FB35-EB32-1190-A884-C3C3DF0BB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0"/>
          <a:ext cx="2603500" cy="43314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431800</xdr:colOff>
      <xdr:row>0</xdr:row>
      <xdr:rowOff>44450</xdr:rowOff>
    </xdr:from>
    <xdr:to>
      <xdr:col>13</xdr:col>
      <xdr:colOff>279705</xdr:colOff>
      <xdr:row>7</xdr:row>
      <xdr:rowOff>114370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171A5D10-C4D8-8551-0EB9-2FD6D0B05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1800" y="44450"/>
          <a:ext cx="5943905" cy="135897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1</xdr:rowOff>
    </xdr:from>
    <xdr:to>
      <xdr:col>3</xdr:col>
      <xdr:colOff>158751</xdr:colOff>
      <xdr:row>5</xdr:row>
      <xdr:rowOff>69337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B18074C7-0446-BDCA-1C7F-4F8D67CBF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1"/>
          <a:ext cx="2444750" cy="62178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82550</xdr:rowOff>
    </xdr:from>
    <xdr:to>
      <xdr:col>15</xdr:col>
      <xdr:colOff>571806</xdr:colOff>
      <xdr:row>9</xdr:row>
      <xdr:rowOff>12782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DA0827A-0594-926D-BB12-D679A7E03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82550"/>
          <a:ext cx="5950256" cy="158758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</xdr:row>
      <xdr:rowOff>0</xdr:rowOff>
    </xdr:from>
    <xdr:to>
      <xdr:col>2</xdr:col>
      <xdr:colOff>292101</xdr:colOff>
      <xdr:row>4</xdr:row>
      <xdr:rowOff>141893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2BB81B19-6814-887D-99E3-E4EE0045B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68300"/>
          <a:ext cx="1816100" cy="5101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19050</xdr:rowOff>
    </xdr:from>
    <xdr:to>
      <xdr:col>7</xdr:col>
      <xdr:colOff>190784</xdr:colOff>
      <xdr:row>16</xdr:row>
      <xdr:rowOff>19069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92CCFAC2-4A04-CBE3-A3BC-EA8339F81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97150"/>
          <a:ext cx="5524784" cy="368319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419100</xdr:colOff>
      <xdr:row>0</xdr:row>
      <xdr:rowOff>107950</xdr:rowOff>
    </xdr:from>
    <xdr:to>
      <xdr:col>15</xdr:col>
      <xdr:colOff>6642</xdr:colOff>
      <xdr:row>5</xdr:row>
      <xdr:rowOff>146099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FEEFF56-819A-7C36-2CB4-6B2BE943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107950"/>
          <a:ext cx="5683542" cy="958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514350</xdr:colOff>
      <xdr:row>0</xdr:row>
      <xdr:rowOff>0</xdr:rowOff>
    </xdr:from>
    <xdr:to>
      <xdr:col>14</xdr:col>
      <xdr:colOff>495612</xdr:colOff>
      <xdr:row>9</xdr:row>
      <xdr:rowOff>101690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FF6C04E-17B4-70E4-639A-6A4116DFC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6350" y="0"/>
          <a:ext cx="6077262" cy="17590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533400</xdr:colOff>
      <xdr:row>0</xdr:row>
      <xdr:rowOff>152400</xdr:rowOff>
    </xdr:from>
    <xdr:to>
      <xdr:col>15</xdr:col>
      <xdr:colOff>292401</xdr:colOff>
      <xdr:row>7</xdr:row>
      <xdr:rowOff>146116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8AEBA72-603D-A922-F8F9-A3B643FA4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0" y="152400"/>
          <a:ext cx="5855001" cy="12827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692150</xdr:colOff>
      <xdr:row>1</xdr:row>
      <xdr:rowOff>177800</xdr:rowOff>
    </xdr:from>
    <xdr:to>
      <xdr:col>13</xdr:col>
      <xdr:colOff>51080</xdr:colOff>
      <xdr:row>12</xdr:row>
      <xdr:rowOff>6445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E01CCFC9-59CB-3DFC-96B8-3215D6540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2150" y="361950"/>
          <a:ext cx="5454930" cy="185429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12</xdr:row>
      <xdr:rowOff>0</xdr:rowOff>
    </xdr:from>
    <xdr:to>
      <xdr:col>10</xdr:col>
      <xdr:colOff>558946</xdr:colOff>
      <xdr:row>20</xdr:row>
      <xdr:rowOff>146133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F852E78-644B-7EFF-AD6C-55CCF0A51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0" y="2209800"/>
          <a:ext cx="2844946" cy="161933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260350</xdr:colOff>
      <xdr:row>10</xdr:row>
      <xdr:rowOff>120650</xdr:rowOff>
    </xdr:from>
    <xdr:to>
      <xdr:col>12</xdr:col>
      <xdr:colOff>114606</xdr:colOff>
      <xdr:row>22</xdr:row>
      <xdr:rowOff>171566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C574203D-2A65-E6D0-85B7-6284E4D7E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1962150"/>
          <a:ext cx="5950256" cy="226071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450850</xdr:colOff>
      <xdr:row>1</xdr:row>
      <xdr:rowOff>12700</xdr:rowOff>
    </xdr:from>
    <xdr:to>
      <xdr:col>12</xdr:col>
      <xdr:colOff>647906</xdr:colOff>
      <xdr:row>8</xdr:row>
      <xdr:rowOff>101671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DD3487C-0C6C-3E0C-A3CC-209574300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84850" y="196850"/>
          <a:ext cx="4007056" cy="13780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2</xdr:col>
      <xdr:colOff>95250</xdr:colOff>
      <xdr:row>7</xdr:row>
      <xdr:rowOff>164076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7F99C63D-5C9F-A8EF-2BCF-54869286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651000" cy="3482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2</xdr:col>
      <xdr:colOff>298450</xdr:colOff>
      <xdr:row>22</xdr:row>
      <xdr:rowOff>175255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071C76F-7BBD-907C-3491-5CFFE1A27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67150"/>
          <a:ext cx="1854200" cy="35940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717550</xdr:colOff>
      <xdr:row>0</xdr:row>
      <xdr:rowOff>57150</xdr:rowOff>
    </xdr:from>
    <xdr:to>
      <xdr:col>15</xdr:col>
      <xdr:colOff>648010</xdr:colOff>
      <xdr:row>9</xdr:row>
      <xdr:rowOff>114388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43F8D81-BC8E-9BB2-50C1-B8EC8535E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1550" y="57150"/>
          <a:ext cx="6026460" cy="1714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616256</xdr:colOff>
      <xdr:row>10</xdr:row>
      <xdr:rowOff>133442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F0E3D9C-FBB1-08EF-6C9E-90FE1F907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4150"/>
          <a:ext cx="5950256" cy="1790792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381000</xdr:colOff>
      <xdr:row>0</xdr:row>
      <xdr:rowOff>101600</xdr:rowOff>
    </xdr:from>
    <xdr:to>
      <xdr:col>12</xdr:col>
      <xdr:colOff>209854</xdr:colOff>
      <xdr:row>12</xdr:row>
      <xdr:rowOff>12809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34A83895-0DE7-48F8-E58C-F4A8A6D85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101600"/>
          <a:ext cx="5924854" cy="212100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11</xdr:col>
      <xdr:colOff>520923</xdr:colOff>
      <xdr:row>9</xdr:row>
      <xdr:rowOff>95331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CD889F70-CC36-D9FA-40F2-F987F21F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0" y="184150"/>
          <a:ext cx="4330923" cy="15685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330200</xdr:colOff>
      <xdr:row>7</xdr:row>
      <xdr:rowOff>121968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6AE01C40-8AFC-66BA-ECDC-05503E1E5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04900"/>
          <a:ext cx="1092200" cy="3061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2</xdr:col>
      <xdr:colOff>131630</xdr:colOff>
      <xdr:row>9</xdr:row>
      <xdr:rowOff>88900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55D8F200-D5DB-0CBF-2AC9-314CB78E0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473200"/>
          <a:ext cx="1655629" cy="273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</xdr:rowOff>
    </xdr:from>
    <xdr:to>
      <xdr:col>2</xdr:col>
      <xdr:colOff>558800</xdr:colOff>
      <xdr:row>16</xdr:row>
      <xdr:rowOff>30743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A0BBA3A8-1E82-87AA-C739-EF66F353A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62251"/>
          <a:ext cx="2082800" cy="21489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16</xdr:row>
      <xdr:rowOff>1</xdr:rowOff>
    </xdr:from>
    <xdr:to>
      <xdr:col>1</xdr:col>
      <xdr:colOff>649721</xdr:colOff>
      <xdr:row>18</xdr:row>
      <xdr:rowOff>57151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6854E855-132F-1B65-1B9C-A3DEC30E8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946401"/>
          <a:ext cx="1411720" cy="425450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12</xdr:row>
      <xdr:rowOff>88900</xdr:rowOff>
    </xdr:from>
    <xdr:to>
      <xdr:col>11</xdr:col>
      <xdr:colOff>584414</xdr:colOff>
      <xdr:row>23</xdr:row>
      <xdr:rowOff>127106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20D36187-74E5-76C4-4ACB-BCACED8E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94250" y="2298700"/>
          <a:ext cx="4172164" cy="206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14</xdr:col>
      <xdr:colOff>749613</xdr:colOff>
      <xdr:row>11</xdr:row>
      <xdr:rowOff>152493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7EC44BE5-FDB0-B53E-DD4C-6D6565BE7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368300"/>
          <a:ext cx="6083613" cy="1809843"/>
        </a:xfrm>
        <a:prstGeom prst="rect">
          <a:avLst/>
        </a:prstGeom>
      </xdr:spPr>
    </xdr:pic>
    <xdr:clientData/>
  </xdr:twoCellAnchor>
  <xdr:twoCellAnchor editAs="oneCell">
    <xdr:from>
      <xdr:col>0</xdr:col>
      <xdr:colOff>260351</xdr:colOff>
      <xdr:row>14</xdr:row>
      <xdr:rowOff>114300</xdr:rowOff>
    </xdr:from>
    <xdr:to>
      <xdr:col>4</xdr:col>
      <xdr:colOff>1417</xdr:colOff>
      <xdr:row>17</xdr:row>
      <xdr:rowOff>57150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74E0E326-7AB9-EFEE-B555-401AC9A7F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351" y="2692400"/>
          <a:ext cx="2789066" cy="4953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692150</xdr:colOff>
      <xdr:row>1</xdr:row>
      <xdr:rowOff>76200</xdr:rowOff>
    </xdr:from>
    <xdr:to>
      <xdr:col>14</xdr:col>
      <xdr:colOff>692463</xdr:colOff>
      <xdr:row>12</xdr:row>
      <xdr:rowOff>31852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B77F7229-193E-D92B-FC3F-9C598C84A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64150" y="260350"/>
          <a:ext cx="6096313" cy="1981302"/>
        </a:xfrm>
        <a:prstGeom prst="rect">
          <a:avLst/>
        </a:prstGeom>
      </xdr:spPr>
    </xdr:pic>
    <xdr:clientData/>
  </xdr:twoCellAnchor>
  <xdr:twoCellAnchor editAs="oneCell">
    <xdr:from>
      <xdr:col>0</xdr:col>
      <xdr:colOff>196850</xdr:colOff>
      <xdr:row>3</xdr:row>
      <xdr:rowOff>95250</xdr:rowOff>
    </xdr:from>
    <xdr:to>
      <xdr:col>5</xdr:col>
      <xdr:colOff>254000</xdr:colOff>
      <xdr:row>10</xdr:row>
      <xdr:rowOff>108323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B6A6F5B4-3D27-4C05-9EB0-CC05CF82A4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86" r="31879"/>
        <a:stretch/>
      </xdr:blipFill>
      <xdr:spPr>
        <a:xfrm>
          <a:off x="196850" y="647700"/>
          <a:ext cx="3867150" cy="13021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260350</xdr:colOff>
      <xdr:row>1</xdr:row>
      <xdr:rowOff>57150</xdr:rowOff>
    </xdr:from>
    <xdr:to>
      <xdr:col>10</xdr:col>
      <xdr:colOff>190653</xdr:colOff>
      <xdr:row>7</xdr:row>
      <xdr:rowOff>19108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45D06B6E-7D1E-5484-A8C4-C1A95A119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618"/>
        <a:stretch/>
      </xdr:blipFill>
      <xdr:spPr>
        <a:xfrm>
          <a:off x="4832350" y="241300"/>
          <a:ext cx="2978303" cy="1066858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7</xdr:row>
      <xdr:rowOff>146050</xdr:rowOff>
    </xdr:from>
    <xdr:to>
      <xdr:col>11</xdr:col>
      <xdr:colOff>241497</xdr:colOff>
      <xdr:row>15</xdr:row>
      <xdr:rowOff>31820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02A8FAA5-3DE8-BB90-6746-6AFEA23B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94250" y="1435100"/>
          <a:ext cx="3829247" cy="13589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107950</xdr:colOff>
      <xdr:row>0</xdr:row>
      <xdr:rowOff>95250</xdr:rowOff>
    </xdr:from>
    <xdr:to>
      <xdr:col>12</xdr:col>
      <xdr:colOff>705155</xdr:colOff>
      <xdr:row>13</xdr:row>
      <xdr:rowOff>108074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64627077-1327-5EA4-19B4-C9927B7C7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17950" y="95250"/>
          <a:ext cx="5931205" cy="2406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88900</xdr:rowOff>
    </xdr:from>
    <xdr:to>
      <xdr:col>2</xdr:col>
      <xdr:colOff>571500</xdr:colOff>
      <xdr:row>4</xdr:row>
      <xdr:rowOff>28352</xdr:rowOff>
    </xdr:to>
    <xdr:pic>
      <xdr:nvPicPr>
        <xdr:cNvPr id="7" name="Bilde 6">
          <a:extLst>
            <a:ext uri="{FF2B5EF4-FFF2-40B4-BE49-F238E27FC236}">
              <a16:creationId xmlns:a16="http://schemas.microsoft.com/office/drawing/2014/main" id="{5CDF67B3-E420-4FA3-A538-F617B7DC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73050"/>
          <a:ext cx="2095500" cy="4919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406400</xdr:colOff>
      <xdr:row>10</xdr:row>
      <xdr:rowOff>63500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A8F39CA1-17FC-4AFA-8A80-224E2054EE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15556" b="1697"/>
        <a:stretch/>
      </xdr:blipFill>
      <xdr:spPr>
        <a:xfrm>
          <a:off x="0" y="1473200"/>
          <a:ext cx="1930400" cy="4318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3</xdr:col>
      <xdr:colOff>508000</xdr:colOff>
      <xdr:row>16</xdr:row>
      <xdr:rowOff>118063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6959B5C7-8A8D-282D-78BE-3AD832DA6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578100"/>
          <a:ext cx="2794000" cy="486363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5</xdr:col>
      <xdr:colOff>641350</xdr:colOff>
      <xdr:row>22</xdr:row>
      <xdr:rowOff>150759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AD4CB80-E633-6397-FF2E-D770AC573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0" y="3867150"/>
          <a:ext cx="2927350" cy="334909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26</xdr:row>
      <xdr:rowOff>1</xdr:rowOff>
    </xdr:from>
    <xdr:to>
      <xdr:col>5</xdr:col>
      <xdr:colOff>590551</xdr:colOff>
      <xdr:row>28</xdr:row>
      <xdr:rowOff>19495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C8F7EBC6-46CA-DF9A-6412-2650EB4B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048001" y="4787901"/>
          <a:ext cx="1352550" cy="387794"/>
        </a:xfrm>
        <a:prstGeom prst="rect">
          <a:avLst/>
        </a:prstGeom>
      </xdr:spPr>
    </xdr:pic>
    <xdr:clientData/>
  </xdr:twoCellAnchor>
  <xdr:twoCellAnchor editAs="oneCell">
    <xdr:from>
      <xdr:col>6</xdr:col>
      <xdr:colOff>761999</xdr:colOff>
      <xdr:row>26</xdr:row>
      <xdr:rowOff>0</xdr:rowOff>
    </xdr:from>
    <xdr:to>
      <xdr:col>8</xdr:col>
      <xdr:colOff>447040</xdr:colOff>
      <xdr:row>27</xdr:row>
      <xdr:rowOff>171450</xdr:rowOff>
    </xdr:to>
    <xdr:pic>
      <xdr:nvPicPr>
        <xdr:cNvPr id="15" name="Bilde 14">
          <a:extLst>
            <a:ext uri="{FF2B5EF4-FFF2-40B4-BE49-F238E27FC236}">
              <a16:creationId xmlns:a16="http://schemas.microsoft.com/office/drawing/2014/main" id="{65C0511E-DA11-EC6D-27F5-AEC60E9F8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33999" y="4787900"/>
          <a:ext cx="1209041" cy="35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355600</xdr:colOff>
      <xdr:row>2</xdr:row>
      <xdr:rowOff>133350</xdr:rowOff>
    </xdr:from>
    <xdr:to>
      <xdr:col>15</xdr:col>
      <xdr:colOff>57448</xdr:colOff>
      <xdr:row>8</xdr:row>
      <xdr:rowOff>25451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F7D0B3F0-7B14-C27B-4C48-6279DB065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9600" y="501650"/>
          <a:ext cx="5797848" cy="99700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14</xdr:col>
      <xdr:colOff>686109</xdr:colOff>
      <xdr:row>10</xdr:row>
      <xdr:rowOff>44537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8B64725-4F02-E457-3EE6-C164B94AE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184150"/>
          <a:ext cx="6020109" cy="17018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5</xdr:col>
      <xdr:colOff>311362</xdr:colOff>
      <xdr:row>14</xdr:row>
      <xdr:rowOff>69873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1F9945AB-203B-C2C7-1CBD-48DB1AE73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209800"/>
          <a:ext cx="4121362" cy="4381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3</xdr:col>
      <xdr:colOff>616099</xdr:colOff>
      <xdr:row>19</xdr:row>
      <xdr:rowOff>69863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52BA328C-E49D-08FA-D3AE-9D8B7E5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314700"/>
          <a:ext cx="2902099" cy="2540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8</xdr:row>
      <xdr:rowOff>82550</xdr:rowOff>
    </xdr:from>
    <xdr:to>
      <xdr:col>14</xdr:col>
      <xdr:colOff>749608</xdr:colOff>
      <xdr:row>15</xdr:row>
      <xdr:rowOff>114368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E27A8E6B-B010-E291-815D-FBBFCDF0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1555750"/>
          <a:ext cx="5988358" cy="1320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50800</xdr:colOff>
      <xdr:row>0</xdr:row>
      <xdr:rowOff>146050</xdr:rowOff>
    </xdr:from>
    <xdr:to>
      <xdr:col>13</xdr:col>
      <xdr:colOff>743260</xdr:colOff>
      <xdr:row>6</xdr:row>
      <xdr:rowOff>171508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704CAB4-A816-6CC3-5E3E-72FB83081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2800" y="146050"/>
          <a:ext cx="6026460" cy="11303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254000</xdr:colOff>
      <xdr:row>4</xdr:row>
      <xdr:rowOff>34170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876FF1C7-A2D9-F4C1-7710-32E0935B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68300"/>
          <a:ext cx="1778000" cy="4024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2</xdr:col>
      <xdr:colOff>685451</xdr:colOff>
      <xdr:row>9</xdr:row>
      <xdr:rowOff>133350</xdr:rowOff>
    </xdr:to>
    <xdr:pic>
      <xdr:nvPicPr>
        <xdr:cNvPr id="4" name="Bilde 3">
          <a:extLst>
            <a:ext uri="{FF2B5EF4-FFF2-40B4-BE49-F238E27FC236}">
              <a16:creationId xmlns:a16="http://schemas.microsoft.com/office/drawing/2014/main" id="{8BA62F0C-E244-2EC4-187F-56C44AB2C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473200"/>
          <a:ext cx="2209451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641350</xdr:colOff>
      <xdr:row>14</xdr:row>
      <xdr:rowOff>170330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2DF2D07E-1241-9B71-0B4A-6AC94273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0" y="2393950"/>
          <a:ext cx="1403350" cy="354480"/>
        </a:xfrm>
        <a:prstGeom prst="rect">
          <a:avLst/>
        </a:prstGeom>
      </xdr:spPr>
    </xdr:pic>
    <xdr:clientData/>
  </xdr:twoCellAnchor>
  <xdr:twoCellAnchor editAs="oneCell">
    <xdr:from>
      <xdr:col>4</xdr:col>
      <xdr:colOff>749301</xdr:colOff>
      <xdr:row>13</xdr:row>
      <xdr:rowOff>6350</xdr:rowOff>
    </xdr:from>
    <xdr:to>
      <xdr:col>7</xdr:col>
      <xdr:colOff>171451</xdr:colOff>
      <xdr:row>14</xdr:row>
      <xdr:rowOff>176553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74E2CDC5-FBCD-1E06-A0AA-D546783A9C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3333"/>
        <a:stretch/>
      </xdr:blipFill>
      <xdr:spPr>
        <a:xfrm>
          <a:off x="3797301" y="2400300"/>
          <a:ext cx="1708150" cy="35435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8</xdr:row>
      <xdr:rowOff>50800</xdr:rowOff>
    </xdr:from>
    <xdr:to>
      <xdr:col>14</xdr:col>
      <xdr:colOff>38400</xdr:colOff>
      <xdr:row>15</xdr:row>
      <xdr:rowOff>19115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2B9C3926-B75D-2B6D-F037-C3BC38E85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524000"/>
          <a:ext cx="5829600" cy="125736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8</xdr:row>
      <xdr:rowOff>0</xdr:rowOff>
    </xdr:from>
    <xdr:to>
      <xdr:col>3</xdr:col>
      <xdr:colOff>292101</xdr:colOff>
      <xdr:row>10</xdr:row>
      <xdr:rowOff>39745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9AE023EF-60D6-82D2-578B-24943463B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473200"/>
          <a:ext cx="2578100" cy="408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9F345-81DF-43AD-BEFA-7166003CE0CA}">
  <dimension ref="A2:B9"/>
  <sheetViews>
    <sheetView workbookViewId="0">
      <selection activeCell="B7" sqref="B7:B9"/>
    </sheetView>
  </sheetViews>
  <sheetFormatPr defaultColWidth="11.42578125" defaultRowHeight="15" x14ac:dyDescent="0.25"/>
  <sheetData>
    <row r="2" spans="1:2" x14ac:dyDescent="0.25">
      <c r="A2" t="s">
        <v>0</v>
      </c>
      <c r="B2" s="1" t="s">
        <v>1</v>
      </c>
    </row>
    <row r="3" spans="1:2" x14ac:dyDescent="0.25">
      <c r="A3" t="s">
        <v>2</v>
      </c>
      <c r="B3" s="1" t="s">
        <v>6</v>
      </c>
    </row>
    <row r="4" spans="1:2" x14ac:dyDescent="0.25">
      <c r="A4" t="s">
        <v>4</v>
      </c>
      <c r="B4" s="1" t="s">
        <v>3</v>
      </c>
    </row>
    <row r="5" spans="1:2" x14ac:dyDescent="0.25">
      <c r="A5" t="s">
        <v>5</v>
      </c>
      <c r="B5" s="1" t="s">
        <v>7</v>
      </c>
    </row>
    <row r="7" spans="1:2" x14ac:dyDescent="0.25">
      <c r="A7" t="s">
        <v>8</v>
      </c>
      <c r="B7" s="2">
        <f>1/6</f>
        <v>0.16666666666666666</v>
      </c>
    </row>
    <row r="8" spans="1:2" x14ac:dyDescent="0.25">
      <c r="A8" t="s">
        <v>9</v>
      </c>
      <c r="B8" s="2">
        <f>3/6</f>
        <v>0.5</v>
      </c>
    </row>
    <row r="9" spans="1:2" x14ac:dyDescent="0.25">
      <c r="A9" t="s">
        <v>10</v>
      </c>
      <c r="B9" s="2">
        <f>4/6</f>
        <v>0.66666666666666663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5456D-6EE6-420B-A111-90DFDE9F157F}">
  <dimension ref="A2:B6"/>
  <sheetViews>
    <sheetView workbookViewId="0">
      <selection activeCell="D8" sqref="D8:E8"/>
    </sheetView>
  </sheetViews>
  <sheetFormatPr defaultColWidth="11.42578125" defaultRowHeight="15" x14ac:dyDescent="0.25"/>
  <sheetData>
    <row r="2" spans="1:2" x14ac:dyDescent="0.25">
      <c r="A2" t="s">
        <v>78</v>
      </c>
    </row>
    <row r="3" spans="1:2" x14ac:dyDescent="0.25">
      <c r="A3" t="s">
        <v>63</v>
      </c>
      <c r="B3" s="5">
        <f>COMBIN(15,6)</f>
        <v>5005</v>
      </c>
    </row>
    <row r="5" spans="1:2" x14ac:dyDescent="0.25">
      <c r="A5" t="s">
        <v>79</v>
      </c>
    </row>
    <row r="6" spans="1:2" x14ac:dyDescent="0.25">
      <c r="A6" t="s">
        <v>63</v>
      </c>
      <c r="B6" s="5">
        <f>COMBIN(15,3)</f>
        <v>455.00000000000006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D7AD3-8715-45F4-AC2C-EE418CBD9D27}">
  <dimension ref="A2:D14"/>
  <sheetViews>
    <sheetView workbookViewId="0">
      <selection activeCell="F15" sqref="F15"/>
    </sheetView>
  </sheetViews>
  <sheetFormatPr defaultColWidth="11.42578125" defaultRowHeight="15" x14ac:dyDescent="0.25"/>
  <sheetData>
    <row r="2" spans="1:4" x14ac:dyDescent="0.25">
      <c r="A2" t="s">
        <v>80</v>
      </c>
      <c r="C2" s="5">
        <f>6*3*2*2</f>
        <v>72</v>
      </c>
    </row>
    <row r="4" spans="1:4" x14ac:dyDescent="0.25">
      <c r="A4" t="s">
        <v>81</v>
      </c>
    </row>
    <row r="5" spans="1:4" x14ac:dyDescent="0.25">
      <c r="A5" t="s">
        <v>82</v>
      </c>
      <c r="D5" t="s">
        <v>83</v>
      </c>
    </row>
    <row r="6" spans="1:4" x14ac:dyDescent="0.25">
      <c r="A6" t="s">
        <v>84</v>
      </c>
      <c r="C6" s="6">
        <f>5/36</f>
        <v>0.1388888888888889</v>
      </c>
    </row>
    <row r="8" spans="1:4" x14ac:dyDescent="0.25">
      <c r="A8" t="s">
        <v>85</v>
      </c>
    </row>
    <row r="9" spans="1:4" x14ac:dyDescent="0.25">
      <c r="A9" t="s">
        <v>63</v>
      </c>
      <c r="B9" s="5">
        <f>COMBIN(10,3)</f>
        <v>120</v>
      </c>
    </row>
    <row r="11" spans="1:4" x14ac:dyDescent="0.25">
      <c r="A11" t="s">
        <v>86</v>
      </c>
    </row>
    <row r="12" spans="1:4" x14ac:dyDescent="0.25">
      <c r="A12" t="s">
        <v>63</v>
      </c>
      <c r="B12" s="5">
        <f>PERMUT(10,3)</f>
        <v>720</v>
      </c>
    </row>
    <row r="14" spans="1:4" x14ac:dyDescent="0.25">
      <c r="A14" t="s">
        <v>87</v>
      </c>
      <c r="D14" s="6">
        <f>COMBIN(4,2)*COMBIN(6,2)/COMBIN(10,4)</f>
        <v>0.4285714285714286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DB579-0729-45B6-B124-15E6462AB0A0}">
  <dimension ref="A1:L14"/>
  <sheetViews>
    <sheetView workbookViewId="0">
      <selection activeCell="K18" sqref="K18"/>
    </sheetView>
  </sheetViews>
  <sheetFormatPr defaultColWidth="11.42578125" defaultRowHeight="15" x14ac:dyDescent="0.25"/>
  <sheetData>
    <row r="1" spans="1:12" x14ac:dyDescent="0.25">
      <c r="A1" t="s">
        <v>88</v>
      </c>
    </row>
    <row r="2" spans="1:12" x14ac:dyDescent="0.25">
      <c r="A2" t="s">
        <v>89</v>
      </c>
    </row>
    <row r="3" spans="1:12" x14ac:dyDescent="0.25">
      <c r="A3" t="s">
        <v>90</v>
      </c>
    </row>
    <row r="4" spans="1:12" x14ac:dyDescent="0.25">
      <c r="A4" t="s">
        <v>91</v>
      </c>
    </row>
    <row r="5" spans="1:12" x14ac:dyDescent="0.25">
      <c r="A5" t="s">
        <v>8</v>
      </c>
      <c r="B5">
        <v>0.7</v>
      </c>
    </row>
    <row r="6" spans="1:12" x14ac:dyDescent="0.25">
      <c r="A6" t="s">
        <v>9</v>
      </c>
      <c r="B6">
        <v>0.3</v>
      </c>
    </row>
    <row r="7" spans="1:12" x14ac:dyDescent="0.25">
      <c r="A7" t="s">
        <v>92</v>
      </c>
      <c r="B7">
        <v>0.05</v>
      </c>
    </row>
    <row r="8" spans="1:12" x14ac:dyDescent="0.25">
      <c r="A8" t="s">
        <v>93</v>
      </c>
      <c r="B8">
        <v>7.0000000000000007E-2</v>
      </c>
    </row>
    <row r="10" spans="1:12" x14ac:dyDescent="0.25">
      <c r="A10" t="s">
        <v>94</v>
      </c>
      <c r="H10" t="s">
        <v>97</v>
      </c>
    </row>
    <row r="11" spans="1:12" x14ac:dyDescent="0.25">
      <c r="K11" t="s">
        <v>98</v>
      </c>
      <c r="L11" s="5">
        <f>B5*B7/B13</f>
        <v>0.625</v>
      </c>
    </row>
    <row r="13" spans="1:12" x14ac:dyDescent="0.25">
      <c r="A13" t="s">
        <v>95</v>
      </c>
      <c r="B13" s="5">
        <f>B5*B7+B6*B8</f>
        <v>5.5999999999999994E-2</v>
      </c>
    </row>
    <row r="14" spans="1:12" x14ac:dyDescent="0.25">
      <c r="A14" t="s">
        <v>96</v>
      </c>
      <c r="H14" t="s">
        <v>99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C08D-F19B-4E4B-843E-BEC6D9D29357}">
  <dimension ref="A2:E16"/>
  <sheetViews>
    <sheetView workbookViewId="0">
      <selection activeCell="E16" sqref="E16"/>
    </sheetView>
  </sheetViews>
  <sheetFormatPr defaultColWidth="11.42578125" defaultRowHeight="15" x14ac:dyDescent="0.25"/>
  <sheetData>
    <row r="2" spans="1:5" x14ac:dyDescent="0.25">
      <c r="A2" t="s">
        <v>100</v>
      </c>
    </row>
    <row r="3" spans="1:5" x14ac:dyDescent="0.25">
      <c r="A3" t="s">
        <v>101</v>
      </c>
      <c r="C3" s="5">
        <v>0.3</v>
      </c>
    </row>
    <row r="5" spans="1:5" x14ac:dyDescent="0.25">
      <c r="A5" t="s">
        <v>102</v>
      </c>
    </row>
    <row r="6" spans="1:5" x14ac:dyDescent="0.25">
      <c r="A6" t="s">
        <v>103</v>
      </c>
      <c r="C6" s="5">
        <f>(1-C3)*0.3</f>
        <v>0.21</v>
      </c>
    </row>
    <row r="8" spans="1:5" x14ac:dyDescent="0.25">
      <c r="A8" t="s">
        <v>104</v>
      </c>
    </row>
    <row r="9" spans="1:5" x14ac:dyDescent="0.25">
      <c r="A9" t="s">
        <v>105</v>
      </c>
      <c r="C9" s="5">
        <f>(1-0.3)*(1-0.3)*0.3</f>
        <v>0.14699999999999996</v>
      </c>
    </row>
    <row r="11" spans="1:5" x14ac:dyDescent="0.25">
      <c r="A11" t="s">
        <v>106</v>
      </c>
    </row>
    <row r="12" spans="1:5" x14ac:dyDescent="0.25">
      <c r="A12" t="s">
        <v>107</v>
      </c>
      <c r="C12" s="5">
        <f>(1-0.3)^3</f>
        <v>0.34299999999999992</v>
      </c>
    </row>
    <row r="14" spans="1:5" x14ac:dyDescent="0.25">
      <c r="A14" t="s">
        <v>109</v>
      </c>
    </row>
    <row r="15" spans="1:5" x14ac:dyDescent="0.25">
      <c r="A15" t="s">
        <v>108</v>
      </c>
    </row>
    <row r="16" spans="1:5" x14ac:dyDescent="0.25">
      <c r="A16" t="s">
        <v>110</v>
      </c>
      <c r="E16" s="5">
        <f>1-C12</f>
        <v>0.65700000000000003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AE49-6BE9-4002-9BC6-3EF021B176D6}">
  <dimension ref="A2:D16"/>
  <sheetViews>
    <sheetView workbookViewId="0">
      <selection activeCell="E17" sqref="E17"/>
    </sheetView>
  </sheetViews>
  <sheetFormatPr defaultColWidth="11.42578125" defaultRowHeight="15" x14ac:dyDescent="0.25"/>
  <cols>
    <col min="2" max="2" width="13.5703125" customWidth="1"/>
  </cols>
  <sheetData>
    <row r="2" spans="1:4" x14ac:dyDescent="0.25">
      <c r="A2" t="s">
        <v>111</v>
      </c>
    </row>
    <row r="3" spans="1:4" x14ac:dyDescent="0.25">
      <c r="A3" t="s">
        <v>112</v>
      </c>
      <c r="B3" s="7">
        <f>0.5^4</f>
        <v>6.25E-2</v>
      </c>
    </row>
    <row r="4" spans="1:4" x14ac:dyDescent="0.25">
      <c r="A4" t="s">
        <v>113</v>
      </c>
      <c r="C4" s="5">
        <f>2000*B3</f>
        <v>125</v>
      </c>
    </row>
    <row r="5" spans="1:4" x14ac:dyDescent="0.25">
      <c r="A5" t="s">
        <v>114</v>
      </c>
    </row>
    <row r="9" spans="1:4" x14ac:dyDescent="0.25">
      <c r="A9" t="s">
        <v>115</v>
      </c>
    </row>
    <row r="10" spans="1:4" x14ac:dyDescent="0.25">
      <c r="A10" t="s">
        <v>116</v>
      </c>
    </row>
    <row r="14" spans="1:4" x14ac:dyDescent="0.25">
      <c r="A14" t="s">
        <v>117</v>
      </c>
      <c r="C14">
        <f>COMBIN(4,1)*0.5^4</f>
        <v>0.25</v>
      </c>
    </row>
    <row r="15" spans="1:4" x14ac:dyDescent="0.25">
      <c r="A15" t="s">
        <v>118</v>
      </c>
      <c r="D15" s="5">
        <f>2000*C14</f>
        <v>500</v>
      </c>
    </row>
    <row r="16" spans="1:4" x14ac:dyDescent="0.25">
      <c r="A16" t="s">
        <v>119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7507-C7C3-4BA6-A5BD-18CAC7B856F3}">
  <dimension ref="A2:D18"/>
  <sheetViews>
    <sheetView workbookViewId="0">
      <selection activeCell="K17" sqref="K17"/>
    </sheetView>
  </sheetViews>
  <sheetFormatPr defaultColWidth="11.42578125" defaultRowHeight="15" x14ac:dyDescent="0.25"/>
  <sheetData>
    <row r="2" spans="1:4" x14ac:dyDescent="0.25">
      <c r="A2" t="s">
        <v>120</v>
      </c>
    </row>
    <row r="7" spans="1:4" x14ac:dyDescent="0.25">
      <c r="A7" t="s">
        <v>121</v>
      </c>
      <c r="D7" s="5">
        <f>COMBIN(4,1)*COMBIN(6,2)/COMBIN(10,3)</f>
        <v>0.5</v>
      </c>
    </row>
    <row r="9" spans="1:4" x14ac:dyDescent="0.25">
      <c r="A9" t="s">
        <v>122</v>
      </c>
    </row>
    <row r="11" spans="1:4" x14ac:dyDescent="0.25">
      <c r="A11" t="s">
        <v>123</v>
      </c>
    </row>
    <row r="12" spans="1:4" x14ac:dyDescent="0.25">
      <c r="A12" t="s">
        <v>63</v>
      </c>
      <c r="B12" s="5">
        <f>COMBIN(15,4)</f>
        <v>1365</v>
      </c>
    </row>
    <row r="13" spans="1:4" x14ac:dyDescent="0.25">
      <c r="A13" t="s">
        <v>124</v>
      </c>
    </row>
    <row r="15" spans="1:4" x14ac:dyDescent="0.25">
      <c r="A15" t="s">
        <v>125</v>
      </c>
    </row>
    <row r="16" spans="1:4" x14ac:dyDescent="0.25">
      <c r="A16" s="4" t="s">
        <v>126</v>
      </c>
    </row>
    <row r="17" spans="1:1" x14ac:dyDescent="0.25">
      <c r="A17" s="8" t="s">
        <v>127</v>
      </c>
    </row>
    <row r="18" spans="1:1" x14ac:dyDescent="0.25">
      <c r="A18" s="8" t="s">
        <v>128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2CD4-EA07-4E01-A3D5-DE7B91384C2B}">
  <dimension ref="A2:D20"/>
  <sheetViews>
    <sheetView topLeftCell="A2" workbookViewId="0">
      <selection activeCell="A21" sqref="A21"/>
    </sheetView>
  </sheetViews>
  <sheetFormatPr defaultColWidth="11.42578125" defaultRowHeight="15" x14ac:dyDescent="0.25"/>
  <sheetData>
    <row r="2" spans="1:3" x14ac:dyDescent="0.25">
      <c r="A2" t="s">
        <v>94</v>
      </c>
    </row>
    <row r="6" spans="1:3" x14ac:dyDescent="0.25">
      <c r="A6" t="s">
        <v>129</v>
      </c>
      <c r="C6" s="9">
        <f>COMBIN(4,1)*COMBIN(8,2)/COMBIN(12,3)</f>
        <v>0.50909090909090904</v>
      </c>
    </row>
    <row r="7" spans="1:3" x14ac:dyDescent="0.25">
      <c r="A7" t="s">
        <v>130</v>
      </c>
    </row>
    <row r="9" spans="1:3" x14ac:dyDescent="0.25">
      <c r="A9" t="s">
        <v>131</v>
      </c>
    </row>
    <row r="10" spans="1:3" x14ac:dyDescent="0.25">
      <c r="A10" t="s">
        <v>63</v>
      </c>
      <c r="B10" s="5">
        <f>COMBIN(20,4)</f>
        <v>4845</v>
      </c>
    </row>
    <row r="11" spans="1:3" x14ac:dyDescent="0.25">
      <c r="A11" t="s">
        <v>132</v>
      </c>
    </row>
    <row r="13" spans="1:3" x14ac:dyDescent="0.25">
      <c r="A13" t="s">
        <v>133</v>
      </c>
      <c r="B13">
        <v>0.4</v>
      </c>
    </row>
    <row r="14" spans="1:3" x14ac:dyDescent="0.25">
      <c r="A14" t="s">
        <v>8</v>
      </c>
      <c r="B14">
        <v>0.6</v>
      </c>
    </row>
    <row r="17" spans="1:4" x14ac:dyDescent="0.25">
      <c r="A17" t="s">
        <v>134</v>
      </c>
    </row>
    <row r="18" spans="1:4" x14ac:dyDescent="0.25">
      <c r="A18" t="s">
        <v>135</v>
      </c>
    </row>
    <row r="19" spans="1:4" x14ac:dyDescent="0.25">
      <c r="A19" t="s">
        <v>136</v>
      </c>
      <c r="D19" s="9">
        <f>B13/B14</f>
        <v>0.66666666666666674</v>
      </c>
    </row>
    <row r="20" spans="1:4" x14ac:dyDescent="0.25">
      <c r="A20" t="s">
        <v>137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7ACC2-0646-41A2-9FA5-F27F22BAB9E0}">
  <dimension ref="A2:G11"/>
  <sheetViews>
    <sheetView workbookViewId="0">
      <selection activeCell="G14" sqref="G14"/>
    </sheetView>
  </sheetViews>
  <sheetFormatPr defaultColWidth="11.42578125" defaultRowHeight="15" x14ac:dyDescent="0.25"/>
  <sheetData>
    <row r="2" spans="1:7" x14ac:dyDescent="0.25">
      <c r="A2" t="s">
        <v>138</v>
      </c>
      <c r="C2" s="5">
        <f>5*4*3*2*1</f>
        <v>120</v>
      </c>
    </row>
    <row r="4" spans="1:7" x14ac:dyDescent="0.25">
      <c r="A4" t="s">
        <v>139</v>
      </c>
    </row>
    <row r="5" spans="1:7" x14ac:dyDescent="0.25">
      <c r="A5" t="s">
        <v>140</v>
      </c>
      <c r="E5" s="7">
        <f>4*3*2*1</f>
        <v>24</v>
      </c>
    </row>
    <row r="6" spans="1:7" x14ac:dyDescent="0.25">
      <c r="A6" t="s">
        <v>141</v>
      </c>
    </row>
    <row r="7" spans="1:7" x14ac:dyDescent="0.25">
      <c r="A7" t="s">
        <v>142</v>
      </c>
      <c r="C7" s="5">
        <f>2*E5</f>
        <v>48</v>
      </c>
    </row>
    <row r="8" spans="1:7" x14ac:dyDescent="0.25">
      <c r="A8" t="s">
        <v>143</v>
      </c>
    </row>
    <row r="10" spans="1:7" x14ac:dyDescent="0.25">
      <c r="A10" t="s">
        <v>144</v>
      </c>
      <c r="G10" s="5">
        <f>C2-C7</f>
        <v>72</v>
      </c>
    </row>
    <row r="11" spans="1:7" x14ac:dyDescent="0.25">
      <c r="A11" t="s">
        <v>145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3E255-32B2-4ACD-8ED0-F04B004140DA}">
  <dimension ref="A2:D19"/>
  <sheetViews>
    <sheetView workbookViewId="0">
      <selection activeCell="A20" sqref="A20"/>
    </sheetView>
  </sheetViews>
  <sheetFormatPr defaultColWidth="11.42578125" defaultRowHeight="15" x14ac:dyDescent="0.25"/>
  <sheetData>
    <row r="2" spans="1:4" x14ac:dyDescent="0.25">
      <c r="A2" t="s">
        <v>146</v>
      </c>
      <c r="C2">
        <v>0.5</v>
      </c>
    </row>
    <row r="3" spans="1:4" x14ac:dyDescent="0.25">
      <c r="A3" t="s">
        <v>147</v>
      </c>
      <c r="C3">
        <v>0.6</v>
      </c>
    </row>
    <row r="4" spans="1:4" x14ac:dyDescent="0.25">
      <c r="A4" t="s">
        <v>148</v>
      </c>
      <c r="C4">
        <v>0.7</v>
      </c>
    </row>
    <row r="6" spans="1:4" x14ac:dyDescent="0.25">
      <c r="A6" t="s">
        <v>149</v>
      </c>
      <c r="C6" s="5">
        <f>C2*C3*C4</f>
        <v>0.21</v>
      </c>
    </row>
    <row r="7" spans="1:4" x14ac:dyDescent="0.25">
      <c r="A7" t="s">
        <v>156</v>
      </c>
    </row>
    <row r="9" spans="1:4" x14ac:dyDescent="0.25">
      <c r="A9" t="s">
        <v>150</v>
      </c>
    </row>
    <row r="10" spans="1:4" x14ac:dyDescent="0.25">
      <c r="A10" t="s">
        <v>151</v>
      </c>
      <c r="C10" s="5">
        <f>(1-C2)*(1-C3)*(1-C4)</f>
        <v>6.0000000000000012E-2</v>
      </c>
    </row>
    <row r="11" spans="1:4" x14ac:dyDescent="0.25">
      <c r="A11" t="s">
        <v>157</v>
      </c>
    </row>
    <row r="13" spans="1:4" x14ac:dyDescent="0.25">
      <c r="A13" t="s">
        <v>152</v>
      </c>
    </row>
    <row r="14" spans="1:4" x14ac:dyDescent="0.25">
      <c r="A14" t="s">
        <v>153</v>
      </c>
      <c r="D14" s="5">
        <f>1-C10</f>
        <v>0.94</v>
      </c>
    </row>
    <row r="15" spans="1:4" x14ac:dyDescent="0.25">
      <c r="A15" t="s">
        <v>158</v>
      </c>
    </row>
    <row r="17" spans="1:3" x14ac:dyDescent="0.25">
      <c r="A17" t="s">
        <v>154</v>
      </c>
    </row>
    <row r="18" spans="1:3" x14ac:dyDescent="0.25">
      <c r="A18" t="s">
        <v>155</v>
      </c>
      <c r="C18" s="5">
        <f>C2*(1-C3)*(1-C4)+C3*(1-C2)*(1-C4)+C4*(1-C2)*(1-C3)</f>
        <v>0.29000000000000004</v>
      </c>
    </row>
    <row r="19" spans="1:3" x14ac:dyDescent="0.25">
      <c r="A19" t="s">
        <v>159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0B0EE-8BA4-4170-B1E4-797D87898F8C}">
  <dimension ref="A2:G12"/>
  <sheetViews>
    <sheetView workbookViewId="0">
      <selection activeCell="H16" sqref="H16"/>
    </sheetView>
  </sheetViews>
  <sheetFormatPr defaultColWidth="11.42578125" defaultRowHeight="15" x14ac:dyDescent="0.25"/>
  <sheetData>
    <row r="2" spans="1:7" x14ac:dyDescent="0.25">
      <c r="A2" t="s">
        <v>160</v>
      </c>
      <c r="B2" s="2">
        <f>1/6</f>
        <v>0.16666666666666666</v>
      </c>
    </row>
    <row r="3" spans="1:7" x14ac:dyDescent="0.25">
      <c r="A3" t="s">
        <v>30</v>
      </c>
      <c r="B3" s="2">
        <f>2/7</f>
        <v>0.2857142857142857</v>
      </c>
    </row>
    <row r="5" spans="1:7" x14ac:dyDescent="0.25">
      <c r="A5" t="s">
        <v>161</v>
      </c>
      <c r="D5" s="6">
        <f>B2*B3</f>
        <v>4.7619047619047616E-2</v>
      </c>
    </row>
    <row r="6" spans="1:7" x14ac:dyDescent="0.25">
      <c r="A6" t="s">
        <v>162</v>
      </c>
    </row>
    <row r="8" spans="1:7" x14ac:dyDescent="0.25">
      <c r="A8" t="s">
        <v>163</v>
      </c>
      <c r="F8" s="6">
        <f>1-(1-B2)*(1-B3)</f>
        <v>0.40476190476190477</v>
      </c>
    </row>
    <row r="9" spans="1:7" x14ac:dyDescent="0.25">
      <c r="A9" t="s">
        <v>164</v>
      </c>
    </row>
    <row r="11" spans="1:7" x14ac:dyDescent="0.25">
      <c r="A11" t="s">
        <v>165</v>
      </c>
      <c r="G11" s="6">
        <f>B2*(1-B3)</f>
        <v>0.11904761904761904</v>
      </c>
    </row>
    <row r="12" spans="1:7" x14ac:dyDescent="0.25">
      <c r="A12" t="s">
        <v>166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2ACE2-437E-4A8E-B451-EA57DA36771A}">
  <dimension ref="A2:G18"/>
  <sheetViews>
    <sheetView topLeftCell="A3" workbookViewId="0">
      <selection activeCell="A19" sqref="A19"/>
    </sheetView>
  </sheetViews>
  <sheetFormatPr defaultColWidth="11.42578125" defaultRowHeight="15" x14ac:dyDescent="0.25"/>
  <sheetData>
    <row r="2" spans="1:7" x14ac:dyDescent="0.25">
      <c r="A2" t="s">
        <v>11</v>
      </c>
      <c r="C2">
        <f>5/100</f>
        <v>0.05</v>
      </c>
    </row>
    <row r="3" spans="1:7" x14ac:dyDescent="0.25">
      <c r="A3" t="s">
        <v>14</v>
      </c>
    </row>
    <row r="5" spans="1:7" x14ac:dyDescent="0.25">
      <c r="A5" t="s">
        <v>12</v>
      </c>
      <c r="D5">
        <f>1-0.05</f>
        <v>0.95</v>
      </c>
    </row>
    <row r="6" spans="1:7" x14ac:dyDescent="0.25">
      <c r="A6" t="s">
        <v>13</v>
      </c>
    </row>
    <row r="8" spans="1:7" x14ac:dyDescent="0.25">
      <c r="A8" t="s">
        <v>15</v>
      </c>
      <c r="C8" s="2">
        <f>(5/100)*(4/99)</f>
        <v>2.0202020202020206E-3</v>
      </c>
    </row>
    <row r="9" spans="1:7" x14ac:dyDescent="0.25">
      <c r="A9" t="s">
        <v>17</v>
      </c>
    </row>
    <row r="11" spans="1:7" x14ac:dyDescent="0.25">
      <c r="A11" t="s">
        <v>20</v>
      </c>
      <c r="C11" s="2">
        <f>(95/100)*(94/99)</f>
        <v>0.90202020202020194</v>
      </c>
      <c r="D11" s="2"/>
    </row>
    <row r="12" spans="1:7" x14ac:dyDescent="0.25">
      <c r="A12" t="s">
        <v>21</v>
      </c>
    </row>
    <row r="13" spans="1:7" x14ac:dyDescent="0.25">
      <c r="G13" t="s">
        <v>16</v>
      </c>
    </row>
    <row r="14" spans="1:7" x14ac:dyDescent="0.25">
      <c r="A14" t="s">
        <v>18</v>
      </c>
      <c r="D14" s="2">
        <f>(5/100)*(95/99)+(95/100)*(5/99)</f>
        <v>9.5959595959595967E-2</v>
      </c>
    </row>
    <row r="15" spans="1:7" x14ac:dyDescent="0.25">
      <c r="A15" t="s">
        <v>19</v>
      </c>
    </row>
    <row r="17" spans="1:6" x14ac:dyDescent="0.25">
      <c r="A17" t="s">
        <v>22</v>
      </c>
      <c r="F17" s="2">
        <f>1-C11</f>
        <v>9.7979797979798056E-2</v>
      </c>
    </row>
    <row r="18" spans="1:6" x14ac:dyDescent="0.25">
      <c r="A18" t="s">
        <v>23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369E-F51F-4D29-A152-76E8AB051B04}">
  <dimension ref="A2:E19"/>
  <sheetViews>
    <sheetView topLeftCell="A4" workbookViewId="0">
      <selection activeCell="L6" sqref="L6"/>
    </sheetView>
  </sheetViews>
  <sheetFormatPr defaultColWidth="11.42578125" defaultRowHeight="15" x14ac:dyDescent="0.25"/>
  <cols>
    <col min="1" max="1" width="14.85546875" customWidth="1"/>
    <col min="2" max="2" width="13.28515625" customWidth="1"/>
    <col min="3" max="3" width="18.85546875" customWidth="1"/>
  </cols>
  <sheetData>
    <row r="2" spans="1:5" x14ac:dyDescent="0.25">
      <c r="A2" t="s">
        <v>167</v>
      </c>
    </row>
    <row r="3" spans="1:5" x14ac:dyDescent="0.25">
      <c r="A3" t="s">
        <v>171</v>
      </c>
      <c r="C3" s="6">
        <f>0.8^5</f>
        <v>0.32768000000000019</v>
      </c>
    </row>
    <row r="4" spans="1:5" x14ac:dyDescent="0.25">
      <c r="A4" s="4" t="s">
        <v>168</v>
      </c>
    </row>
    <row r="6" spans="1:5" x14ac:dyDescent="0.25">
      <c r="A6" t="s">
        <v>169</v>
      </c>
    </row>
    <row r="7" spans="1:5" x14ac:dyDescent="0.25">
      <c r="A7" t="s">
        <v>170</v>
      </c>
      <c r="E7" s="6">
        <f>1-C3</f>
        <v>0.67231999999999981</v>
      </c>
    </row>
    <row r="8" spans="1:5" x14ac:dyDescent="0.25">
      <c r="A8" s="4" t="s">
        <v>172</v>
      </c>
    </row>
    <row r="10" spans="1:5" x14ac:dyDescent="0.25">
      <c r="A10" t="s">
        <v>190</v>
      </c>
    </row>
    <row r="12" spans="1:5" x14ac:dyDescent="0.25">
      <c r="A12" s="13" t="s">
        <v>191</v>
      </c>
      <c r="B12" s="13" t="s">
        <v>192</v>
      </c>
      <c r="C12" s="13" t="s">
        <v>173</v>
      </c>
    </row>
    <row r="13" spans="1:5" x14ac:dyDescent="0.25">
      <c r="A13">
        <v>4</v>
      </c>
      <c r="B13">
        <v>0</v>
      </c>
      <c r="C13" s="10">
        <f>COMBIN(5,4)*0.8^4*0.2^1*COMBIN(3,0)*0.8^0*0.2^3</f>
        <v>3.2768000000000025E-3</v>
      </c>
    </row>
    <row r="14" spans="1:5" x14ac:dyDescent="0.25">
      <c r="A14">
        <v>3</v>
      </c>
      <c r="B14">
        <v>1</v>
      </c>
      <c r="C14" s="10">
        <f>COMBIN(5,3)*0.8^3*0.2^2*COMBIN(3,1)*0.8^1*0.2^2</f>
        <v>1.9660800000000013E-2</v>
      </c>
    </row>
    <row r="15" spans="1:5" x14ac:dyDescent="0.25">
      <c r="A15">
        <v>2</v>
      </c>
      <c r="B15">
        <v>2</v>
      </c>
      <c r="C15" s="10">
        <f>COMBIN(5,2)*0.8^2*0.2^3*COMBIN(3,2)*0.8^2*0.2^1</f>
        <v>1.9660800000000013E-2</v>
      </c>
    </row>
    <row r="17" spans="1:3" x14ac:dyDescent="0.25">
      <c r="A17" t="s">
        <v>193</v>
      </c>
      <c r="C17" s="6">
        <f>SUM(C13:C15)</f>
        <v>4.2598400000000029E-2</v>
      </c>
    </row>
    <row r="19" spans="1:3" x14ac:dyDescent="0.25">
      <c r="A19" t="s">
        <v>194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04CF6-FFF5-4299-9B7A-05B60FDF5688}">
  <dimension ref="A2:E25"/>
  <sheetViews>
    <sheetView topLeftCell="A6" workbookViewId="0">
      <selection activeCell="A25" sqref="A25"/>
    </sheetView>
  </sheetViews>
  <sheetFormatPr defaultColWidth="11.42578125" defaultRowHeight="15" x14ac:dyDescent="0.25"/>
  <cols>
    <col min="2" max="2" width="11.42578125" bestFit="1" customWidth="1"/>
  </cols>
  <sheetData>
    <row r="2" spans="1:5" x14ac:dyDescent="0.25">
      <c r="A2" t="s">
        <v>174</v>
      </c>
      <c r="C2" s="12">
        <f>(1/6)^3</f>
        <v>4.6296296296296294E-3</v>
      </c>
    </row>
    <row r="3" spans="1:5" x14ac:dyDescent="0.25">
      <c r="A3" s="4" t="s">
        <v>175</v>
      </c>
    </row>
    <row r="5" spans="1:5" x14ac:dyDescent="0.25">
      <c r="A5" t="s">
        <v>176</v>
      </c>
    </row>
    <row r="6" spans="1:5" x14ac:dyDescent="0.25">
      <c r="A6" t="s">
        <v>177</v>
      </c>
    </row>
    <row r="9" spans="1:5" x14ac:dyDescent="0.25">
      <c r="A9" t="s">
        <v>178</v>
      </c>
      <c r="C9" s="6">
        <f>COMBIN(3,2)*(1/6)^2*(5/6)</f>
        <v>6.9444444444444448E-2</v>
      </c>
    </row>
    <row r="10" spans="1:5" x14ac:dyDescent="0.25">
      <c r="A10" s="4" t="s">
        <v>179</v>
      </c>
    </row>
    <row r="12" spans="1:5" x14ac:dyDescent="0.25">
      <c r="A12" t="s">
        <v>180</v>
      </c>
      <c r="B12" s="11">
        <f>C2</f>
        <v>4.6296296296296294E-3</v>
      </c>
    </row>
    <row r="13" spans="1:5" x14ac:dyDescent="0.25">
      <c r="A13" t="s">
        <v>181</v>
      </c>
      <c r="B13" s="2">
        <f>C9</f>
        <v>6.9444444444444448E-2</v>
      </c>
    </row>
    <row r="14" spans="1:5" x14ac:dyDescent="0.25">
      <c r="A14" t="s">
        <v>182</v>
      </c>
      <c r="E14" s="9">
        <f>B12+B13</f>
        <v>7.407407407407407E-2</v>
      </c>
    </row>
    <row r="15" spans="1:5" x14ac:dyDescent="0.25">
      <c r="A15" s="4" t="s">
        <v>183</v>
      </c>
    </row>
    <row r="17" spans="1:3" x14ac:dyDescent="0.25">
      <c r="A17" t="s">
        <v>186</v>
      </c>
    </row>
    <row r="18" spans="1:3" x14ac:dyDescent="0.25">
      <c r="A18" t="s">
        <v>184</v>
      </c>
      <c r="B18" s="9">
        <f>6*(1/6)^3</f>
        <v>2.7777777777777776E-2</v>
      </c>
    </row>
    <row r="19" spans="1:3" x14ac:dyDescent="0.25">
      <c r="A19" s="4" t="s">
        <v>185</v>
      </c>
    </row>
    <row r="21" spans="1:3" x14ac:dyDescent="0.25">
      <c r="A21" t="s">
        <v>187</v>
      </c>
    </row>
    <row r="24" spans="1:3" x14ac:dyDescent="0.25">
      <c r="A24" t="s">
        <v>188</v>
      </c>
      <c r="C24" s="10">
        <f>3*(1/6)^3</f>
        <v>1.3888888888888888E-2</v>
      </c>
    </row>
    <row r="25" spans="1:3" x14ac:dyDescent="0.25">
      <c r="A25" s="4" t="s">
        <v>189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EE6C7-1FB7-41C0-AA9D-CD3289F6A2AC}">
  <dimension ref="A12:E22"/>
  <sheetViews>
    <sheetView workbookViewId="0">
      <selection activeCell="J19" sqref="J19"/>
    </sheetView>
  </sheetViews>
  <sheetFormatPr defaultColWidth="11.42578125" defaultRowHeight="15" x14ac:dyDescent="0.25"/>
  <sheetData>
    <row r="12" spans="1:4" x14ac:dyDescent="0.25">
      <c r="A12" t="s">
        <v>195</v>
      </c>
      <c r="D12" s="6">
        <f>6/36</f>
        <v>0.16666666666666666</v>
      </c>
    </row>
    <row r="13" spans="1:4" x14ac:dyDescent="0.25">
      <c r="A13" s="4" t="s">
        <v>196</v>
      </c>
    </row>
    <row r="15" spans="1:4" x14ac:dyDescent="0.25">
      <c r="A15" t="s">
        <v>197</v>
      </c>
      <c r="D15" s="6">
        <f>11/36</f>
        <v>0.30555555555555558</v>
      </c>
    </row>
    <row r="16" spans="1:4" x14ac:dyDescent="0.25">
      <c r="A16" s="4" t="s">
        <v>198</v>
      </c>
    </row>
    <row r="18" spans="1:5" x14ac:dyDescent="0.25">
      <c r="A18" t="s">
        <v>199</v>
      </c>
      <c r="D18" s="6">
        <f>6/36</f>
        <v>0.16666666666666666</v>
      </c>
    </row>
    <row r="19" spans="1:5" x14ac:dyDescent="0.25">
      <c r="A19" s="4" t="s">
        <v>196</v>
      </c>
    </row>
    <row r="21" spans="1:5" x14ac:dyDescent="0.25">
      <c r="A21" t="s">
        <v>200</v>
      </c>
      <c r="E21" s="6">
        <f>2/6</f>
        <v>0.33333333333333331</v>
      </c>
    </row>
    <row r="22" spans="1:5" x14ac:dyDescent="0.25">
      <c r="A22" s="4" t="s">
        <v>201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FEEB-F0CE-4233-B697-8685DC967E33}">
  <dimension ref="A2:C17"/>
  <sheetViews>
    <sheetView workbookViewId="0">
      <selection activeCell="A18" sqref="A18"/>
    </sheetView>
  </sheetViews>
  <sheetFormatPr defaultColWidth="11.42578125" defaultRowHeight="15" x14ac:dyDescent="0.25"/>
  <sheetData>
    <row r="2" spans="1:3" x14ac:dyDescent="0.25">
      <c r="A2" t="s">
        <v>202</v>
      </c>
      <c r="C2" s="5">
        <f>5*4*3*2*1</f>
        <v>120</v>
      </c>
    </row>
    <row r="3" spans="1:3" x14ac:dyDescent="0.25">
      <c r="A3" s="4" t="s">
        <v>203</v>
      </c>
    </row>
    <row r="5" spans="1:3" x14ac:dyDescent="0.25">
      <c r="A5" t="s">
        <v>204</v>
      </c>
      <c r="C5" s="5">
        <f>COMBIN(10,4)</f>
        <v>209.99999999999997</v>
      </c>
    </row>
    <row r="6" spans="1:3" x14ac:dyDescent="0.25">
      <c r="A6" s="4" t="s">
        <v>205</v>
      </c>
    </row>
    <row r="8" spans="1:3" x14ac:dyDescent="0.25">
      <c r="A8" t="s">
        <v>206</v>
      </c>
      <c r="C8" s="5">
        <f>COMBIN(25,5)</f>
        <v>53129.999999999993</v>
      </c>
    </row>
    <row r="9" spans="1:3" x14ac:dyDescent="0.25">
      <c r="A9" s="4" t="s">
        <v>207</v>
      </c>
    </row>
    <row r="11" spans="1:3" x14ac:dyDescent="0.25">
      <c r="A11" t="s">
        <v>208</v>
      </c>
    </row>
    <row r="12" spans="1:3" x14ac:dyDescent="0.25">
      <c r="A12" t="s">
        <v>63</v>
      </c>
      <c r="C12" s="5">
        <f>COMBIN(10,2)*COMBIN(15,3)</f>
        <v>20475.000000000004</v>
      </c>
    </row>
    <row r="13" spans="1:3" x14ac:dyDescent="0.25">
      <c r="A13" s="4" t="s">
        <v>209</v>
      </c>
    </row>
    <row r="15" spans="1:3" x14ac:dyDescent="0.25">
      <c r="A15" t="s">
        <v>210</v>
      </c>
    </row>
    <row r="16" spans="1:3" x14ac:dyDescent="0.25">
      <c r="A16" t="s">
        <v>211</v>
      </c>
      <c r="C16" s="6">
        <f>C12/C8</f>
        <v>0.38537549407114635</v>
      </c>
    </row>
    <row r="17" spans="1:1" x14ac:dyDescent="0.25">
      <c r="A17" s="4" t="s">
        <v>212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DAD04-E2DF-4C6D-B96B-186BE49742AC}">
  <dimension ref="A2:G18"/>
  <sheetViews>
    <sheetView workbookViewId="0">
      <selection activeCell="M20" sqref="M20"/>
    </sheetView>
  </sheetViews>
  <sheetFormatPr defaultColWidth="11.42578125" defaultRowHeight="15" x14ac:dyDescent="0.25"/>
  <sheetData>
    <row r="2" spans="1:7" x14ac:dyDescent="0.25">
      <c r="A2" t="s">
        <v>213</v>
      </c>
    </row>
    <row r="3" spans="1:7" x14ac:dyDescent="0.25">
      <c r="A3" t="s">
        <v>214</v>
      </c>
    </row>
    <row r="4" spans="1:7" x14ac:dyDescent="0.25">
      <c r="A4" s="4" t="s">
        <v>215</v>
      </c>
    </row>
    <row r="6" spans="1:7" x14ac:dyDescent="0.25">
      <c r="A6" t="s">
        <v>216</v>
      </c>
    </row>
    <row r="7" spans="1:7" x14ac:dyDescent="0.25">
      <c r="C7" t="s">
        <v>217</v>
      </c>
    </row>
    <row r="9" spans="1:7" x14ac:dyDescent="0.25">
      <c r="C9" s="5">
        <f>0.4*0.6</f>
        <v>0.24</v>
      </c>
    </row>
    <row r="12" spans="1:7" x14ac:dyDescent="0.25">
      <c r="A12" t="s">
        <v>218</v>
      </c>
      <c r="G12" t="s">
        <v>220</v>
      </c>
    </row>
    <row r="13" spans="1:7" x14ac:dyDescent="0.25">
      <c r="A13" s="4" t="s">
        <v>219</v>
      </c>
    </row>
    <row r="15" spans="1:7" x14ac:dyDescent="0.25">
      <c r="A15" t="s">
        <v>221</v>
      </c>
      <c r="G15" t="s">
        <v>222</v>
      </c>
    </row>
    <row r="16" spans="1:7" x14ac:dyDescent="0.25">
      <c r="D16" s="5">
        <f>0.6+0.3-0.24</f>
        <v>0.65999999999999992</v>
      </c>
    </row>
    <row r="18" spans="4:4" x14ac:dyDescent="0.25">
      <c r="D18" s="5">
        <f>0.24/0.3</f>
        <v>0.8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F222E-DB23-4491-8F06-44A8898A3A30}">
  <dimension ref="A2:I21"/>
  <sheetViews>
    <sheetView workbookViewId="0">
      <selection activeCell="K19" sqref="K19"/>
    </sheetView>
  </sheetViews>
  <sheetFormatPr defaultColWidth="11.42578125" defaultRowHeight="15" x14ac:dyDescent="0.25"/>
  <sheetData>
    <row r="2" spans="1:9" x14ac:dyDescent="0.25">
      <c r="A2" t="s">
        <v>223</v>
      </c>
    </row>
    <row r="3" spans="1:9" x14ac:dyDescent="0.25">
      <c r="A3" t="s">
        <v>224</v>
      </c>
    </row>
    <row r="4" spans="1:9" x14ac:dyDescent="0.25">
      <c r="A4" t="s">
        <v>226</v>
      </c>
      <c r="C4">
        <v>0.9</v>
      </c>
    </row>
    <row r="5" spans="1:9" x14ac:dyDescent="0.25">
      <c r="A5" t="s">
        <v>227</v>
      </c>
      <c r="C5">
        <v>0.3</v>
      </c>
    </row>
    <row r="6" spans="1:9" x14ac:dyDescent="0.25">
      <c r="A6" t="s">
        <v>225</v>
      </c>
      <c r="C6">
        <v>0.6</v>
      </c>
    </row>
    <row r="8" spans="1:9" x14ac:dyDescent="0.25">
      <c r="A8" t="s">
        <v>228</v>
      </c>
      <c r="D8" t="s">
        <v>229</v>
      </c>
    </row>
    <row r="10" spans="1:9" x14ac:dyDescent="0.25">
      <c r="A10" t="s">
        <v>230</v>
      </c>
      <c r="F10" s="6">
        <f>(1/3)*(1-0.9)</f>
        <v>3.3333333333333326E-2</v>
      </c>
    </row>
    <row r="11" spans="1:9" x14ac:dyDescent="0.25">
      <c r="A11" s="4" t="s">
        <v>231</v>
      </c>
    </row>
    <row r="13" spans="1:9" x14ac:dyDescent="0.25">
      <c r="A13" t="s">
        <v>232</v>
      </c>
      <c r="I13" s="5">
        <f>(1/3)*(1-0.9)+(1/3)*(1-0.3)+(1/3)*(1-0.6)</f>
        <v>0.39999999999999991</v>
      </c>
    </row>
    <row r="14" spans="1:9" x14ac:dyDescent="0.25">
      <c r="A14" s="4" t="s">
        <v>233</v>
      </c>
    </row>
    <row r="16" spans="1:9" x14ac:dyDescent="0.25">
      <c r="A16" t="s">
        <v>234</v>
      </c>
    </row>
    <row r="19" spans="1:7" x14ac:dyDescent="0.25">
      <c r="A19" t="s">
        <v>235</v>
      </c>
      <c r="G19">
        <f>(1/3)*(C4+C5+C6)</f>
        <v>0.59999999999999987</v>
      </c>
    </row>
    <row r="20" spans="1:7" x14ac:dyDescent="0.25">
      <c r="A20" t="s">
        <v>236</v>
      </c>
      <c r="C20" s="5">
        <f>(C4*1/3)/G19</f>
        <v>0.50000000000000011</v>
      </c>
    </row>
    <row r="21" spans="1:7" x14ac:dyDescent="0.25">
      <c r="A21" s="4" t="s">
        <v>237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804EA-D712-4C03-9DF0-5933AC70A3EA}">
  <dimension ref="A2:G29"/>
  <sheetViews>
    <sheetView workbookViewId="0">
      <selection activeCell="D31" sqref="D31"/>
    </sheetView>
  </sheetViews>
  <sheetFormatPr defaultColWidth="11.42578125" defaultRowHeight="15" x14ac:dyDescent="0.25"/>
  <sheetData>
    <row r="2" spans="1:4" x14ac:dyDescent="0.25">
      <c r="A2" t="s">
        <v>238</v>
      </c>
      <c r="C2" s="5">
        <f>COMBIN(8,3)</f>
        <v>56</v>
      </c>
    </row>
    <row r="3" spans="1:4" x14ac:dyDescent="0.25">
      <c r="A3" s="4" t="s">
        <v>239</v>
      </c>
    </row>
    <row r="5" spans="1:4" x14ac:dyDescent="0.25">
      <c r="A5" t="s">
        <v>240</v>
      </c>
    </row>
    <row r="12" spans="1:4" x14ac:dyDescent="0.25">
      <c r="A12" t="s">
        <v>241</v>
      </c>
      <c r="C12" s="10">
        <f>5/36</f>
        <v>0.1388888888888889</v>
      </c>
    </row>
    <row r="13" spans="1:4" x14ac:dyDescent="0.25">
      <c r="A13" s="4" t="s">
        <v>242</v>
      </c>
    </row>
    <row r="15" spans="1:4" x14ac:dyDescent="0.25">
      <c r="A15" t="s">
        <v>243</v>
      </c>
      <c r="D15">
        <v>0.5</v>
      </c>
    </row>
    <row r="16" spans="1:4" x14ac:dyDescent="0.25">
      <c r="A16" t="s">
        <v>244</v>
      </c>
      <c r="D16">
        <v>0.3</v>
      </c>
    </row>
    <row r="17" spans="1:7" x14ac:dyDescent="0.25">
      <c r="A17" t="s">
        <v>245</v>
      </c>
      <c r="D17">
        <v>0.4</v>
      </c>
    </row>
    <row r="19" spans="1:7" x14ac:dyDescent="0.25">
      <c r="A19" t="s">
        <v>246</v>
      </c>
      <c r="G19" s="5">
        <f>D15*D17</f>
        <v>0.2</v>
      </c>
    </row>
    <row r="20" spans="1:7" x14ac:dyDescent="0.25">
      <c r="A20" s="4" t="s">
        <v>247</v>
      </c>
    </row>
    <row r="22" spans="1:7" x14ac:dyDescent="0.25">
      <c r="A22" t="s">
        <v>249</v>
      </c>
    </row>
    <row r="23" spans="1:7" x14ac:dyDescent="0.25">
      <c r="A23" t="s">
        <v>248</v>
      </c>
    </row>
    <row r="24" spans="1:7" x14ac:dyDescent="0.25">
      <c r="A24" t="s">
        <v>250</v>
      </c>
      <c r="E24">
        <f>1-D15</f>
        <v>0.5</v>
      </c>
    </row>
    <row r="25" spans="1:7" x14ac:dyDescent="0.25">
      <c r="A25" t="s">
        <v>251</v>
      </c>
    </row>
    <row r="26" spans="1:7" x14ac:dyDescent="0.25">
      <c r="A26" t="s">
        <v>252</v>
      </c>
    </row>
    <row r="27" spans="1:7" x14ac:dyDescent="0.25">
      <c r="A27" t="s">
        <v>253</v>
      </c>
      <c r="D27">
        <f>(D16-D17*D15)/(1-D15)</f>
        <v>0.19999999999999996</v>
      </c>
    </row>
    <row r="28" spans="1:7" x14ac:dyDescent="0.25">
      <c r="A28" t="s">
        <v>254</v>
      </c>
      <c r="C28" s="5">
        <f>1-(1-D15)*(1-D27)</f>
        <v>0.6</v>
      </c>
    </row>
    <row r="29" spans="1:7" x14ac:dyDescent="0.25">
      <c r="A29" s="4" t="s">
        <v>255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08C2-CF42-48DD-83BA-686455A24DF6}">
  <dimension ref="A2:E9"/>
  <sheetViews>
    <sheetView tabSelected="1" workbookViewId="0">
      <selection activeCell="D10" sqref="D10"/>
    </sheetView>
  </sheetViews>
  <sheetFormatPr defaultColWidth="11.42578125" defaultRowHeight="15" x14ac:dyDescent="0.25"/>
  <sheetData>
    <row r="2" spans="1:5" x14ac:dyDescent="0.25">
      <c r="A2" t="s">
        <v>26</v>
      </c>
      <c r="D2" s="2">
        <f>11/36</f>
        <v>0.30555555555555558</v>
      </c>
    </row>
    <row r="3" spans="1:5" x14ac:dyDescent="0.25">
      <c r="A3" t="s">
        <v>24</v>
      </c>
    </row>
    <row r="5" spans="1:5" x14ac:dyDescent="0.25">
      <c r="A5" t="s">
        <v>27</v>
      </c>
      <c r="D5" s="2">
        <f>30/36</f>
        <v>0.83333333333333337</v>
      </c>
    </row>
    <row r="6" spans="1:5" x14ac:dyDescent="0.25">
      <c r="A6" t="s">
        <v>25</v>
      </c>
    </row>
    <row r="8" spans="1:5" x14ac:dyDescent="0.25">
      <c r="A8" t="s">
        <v>28</v>
      </c>
      <c r="E8" s="2">
        <f>2/6</f>
        <v>0.33333333333333331</v>
      </c>
    </row>
    <row r="9" spans="1:5" x14ac:dyDescent="0.25">
      <c r="A9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5260A-CAC4-4C4C-88ED-E914BF37AFB5}">
  <dimension ref="A1:O29"/>
  <sheetViews>
    <sheetView workbookViewId="0">
      <selection activeCell="K18" sqref="K18"/>
    </sheetView>
  </sheetViews>
  <sheetFormatPr defaultColWidth="11.42578125" defaultRowHeight="15" x14ac:dyDescent="0.25"/>
  <sheetData>
    <row r="1" spans="1:15" x14ac:dyDescent="0.25">
      <c r="A1" s="4" t="s">
        <v>36</v>
      </c>
      <c r="B1" s="4"/>
      <c r="C1" s="4"/>
      <c r="D1" s="4"/>
    </row>
    <row r="6" spans="1:15" x14ac:dyDescent="0.25">
      <c r="A6" t="s">
        <v>30</v>
      </c>
      <c r="B6">
        <f>15/50</f>
        <v>0.3</v>
      </c>
    </row>
    <row r="7" spans="1:15" x14ac:dyDescent="0.25">
      <c r="O7" s="3"/>
    </row>
    <row r="8" spans="1:15" x14ac:dyDescent="0.25">
      <c r="A8" s="4" t="s">
        <v>37</v>
      </c>
      <c r="B8" s="4"/>
      <c r="C8" s="4"/>
      <c r="D8" s="4"/>
    </row>
    <row r="12" spans="1:15" x14ac:dyDescent="0.25">
      <c r="A12" t="s">
        <v>31</v>
      </c>
      <c r="B12">
        <f>20/50</f>
        <v>0.4</v>
      </c>
    </row>
    <row r="14" spans="1:15" x14ac:dyDescent="0.25">
      <c r="A14" s="4" t="s">
        <v>38</v>
      </c>
      <c r="B14" s="4"/>
      <c r="C14" s="4"/>
      <c r="D14" s="4"/>
      <c r="E14" s="4"/>
    </row>
    <row r="18" spans="1:13" x14ac:dyDescent="0.25">
      <c r="A18" t="s">
        <v>32</v>
      </c>
      <c r="B18">
        <f>5/50</f>
        <v>0.1</v>
      </c>
    </row>
    <row r="20" spans="1:13" x14ac:dyDescent="0.25">
      <c r="A20" s="4" t="s">
        <v>39</v>
      </c>
      <c r="B20" s="4"/>
      <c r="C20" s="4"/>
      <c r="D20" s="4"/>
      <c r="E20" s="4"/>
    </row>
    <row r="21" spans="1:13" x14ac:dyDescent="0.25">
      <c r="A21" t="s">
        <v>33</v>
      </c>
      <c r="B21">
        <f>30/50</f>
        <v>0.6</v>
      </c>
    </row>
    <row r="22" spans="1:13" x14ac:dyDescent="0.25">
      <c r="A22" t="s">
        <v>40</v>
      </c>
    </row>
    <row r="24" spans="1:13" x14ac:dyDescent="0.25">
      <c r="A24" t="s">
        <v>33</v>
      </c>
      <c r="B24">
        <f>B6+B12-B18</f>
        <v>0.6</v>
      </c>
    </row>
    <row r="26" spans="1:13" x14ac:dyDescent="0.25">
      <c r="A26" s="4" t="s">
        <v>41</v>
      </c>
      <c r="B26" s="4"/>
      <c r="C26" s="4"/>
      <c r="D26" s="4"/>
      <c r="E26" s="4"/>
      <c r="F26" s="4"/>
      <c r="H26" s="4" t="s">
        <v>43</v>
      </c>
      <c r="I26" s="4"/>
      <c r="J26" s="4"/>
      <c r="K26" s="4"/>
      <c r="L26" s="4"/>
      <c r="M26" s="4"/>
    </row>
    <row r="27" spans="1:13" x14ac:dyDescent="0.25">
      <c r="A27" t="s">
        <v>42</v>
      </c>
    </row>
    <row r="29" spans="1:13" x14ac:dyDescent="0.25">
      <c r="A29" t="s">
        <v>34</v>
      </c>
      <c r="B29">
        <f>B18/B12</f>
        <v>0.25</v>
      </c>
      <c r="H29" t="s">
        <v>35</v>
      </c>
      <c r="I29" s="3">
        <f>B18/B6</f>
        <v>0.33333333333333337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3A622-37CA-4ED8-9950-34D6413D7248}">
  <dimension ref="A2:D9"/>
  <sheetViews>
    <sheetView workbookViewId="0">
      <selection activeCell="J16" sqref="J16"/>
    </sheetView>
  </sheetViews>
  <sheetFormatPr defaultColWidth="11.42578125" defaultRowHeight="15" x14ac:dyDescent="0.25"/>
  <sheetData>
    <row r="2" spans="1:4" x14ac:dyDescent="0.25">
      <c r="A2" t="s">
        <v>45</v>
      </c>
    </row>
    <row r="3" spans="1:4" x14ac:dyDescent="0.25">
      <c r="A3" t="s">
        <v>47</v>
      </c>
    </row>
    <row r="4" spans="1:4" x14ac:dyDescent="0.25">
      <c r="A4" t="s">
        <v>44</v>
      </c>
      <c r="C4">
        <f>COMBIN(8,3)</f>
        <v>56</v>
      </c>
    </row>
    <row r="7" spans="1:4" x14ac:dyDescent="0.25">
      <c r="A7" t="s">
        <v>46</v>
      </c>
    </row>
    <row r="8" spans="1:4" x14ac:dyDescent="0.25">
      <c r="A8" t="s">
        <v>48</v>
      </c>
    </row>
    <row r="9" spans="1:4" x14ac:dyDescent="0.25">
      <c r="A9" t="s">
        <v>49</v>
      </c>
      <c r="D9">
        <f>PERMUT(8,3)</f>
        <v>336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7F523-C351-4B63-9ED5-11F3977EE946}">
  <dimension ref="A1:E21"/>
  <sheetViews>
    <sheetView topLeftCell="A3" workbookViewId="0">
      <selection activeCell="G19" sqref="G19"/>
    </sheetView>
  </sheetViews>
  <sheetFormatPr defaultColWidth="11.42578125" defaultRowHeight="15" x14ac:dyDescent="0.25"/>
  <sheetData>
    <row r="1" spans="1:5" x14ac:dyDescent="0.25">
      <c r="A1" t="s">
        <v>50</v>
      </c>
    </row>
    <row r="2" spans="1:5" x14ac:dyDescent="0.25">
      <c r="A2" t="s">
        <v>51</v>
      </c>
    </row>
    <row r="4" spans="1:5" x14ac:dyDescent="0.25">
      <c r="A4" t="s">
        <v>30</v>
      </c>
      <c r="B4">
        <v>0.6</v>
      </c>
    </row>
    <row r="5" spans="1:5" x14ac:dyDescent="0.25">
      <c r="A5" t="s">
        <v>52</v>
      </c>
      <c r="B5">
        <v>0.4</v>
      </c>
    </row>
    <row r="6" spans="1:5" x14ac:dyDescent="0.25">
      <c r="A6" t="s">
        <v>53</v>
      </c>
      <c r="B6">
        <v>0.8</v>
      </c>
    </row>
    <row r="8" spans="1:5" x14ac:dyDescent="0.25">
      <c r="A8" t="s">
        <v>54</v>
      </c>
      <c r="D8" s="5">
        <f>1-B4</f>
        <v>0.4</v>
      </c>
    </row>
    <row r="10" spans="1:5" x14ac:dyDescent="0.25">
      <c r="A10" t="s">
        <v>55</v>
      </c>
      <c r="C10" t="s">
        <v>56</v>
      </c>
      <c r="D10" t="s">
        <v>57</v>
      </c>
      <c r="E10" s="5">
        <f>B5*B6</f>
        <v>0.32000000000000006</v>
      </c>
    </row>
    <row r="12" spans="1:5" x14ac:dyDescent="0.25">
      <c r="A12" t="s">
        <v>58</v>
      </c>
    </row>
    <row r="16" spans="1:5" x14ac:dyDescent="0.25">
      <c r="A16" t="s">
        <v>59</v>
      </c>
      <c r="C16" s="5">
        <f>1-B5+B5*(1-B6)</f>
        <v>0.67999999999999994</v>
      </c>
    </row>
    <row r="18" spans="1:2" x14ac:dyDescent="0.25">
      <c r="A18" t="s">
        <v>60</v>
      </c>
    </row>
    <row r="21" spans="1:2" x14ac:dyDescent="0.25">
      <c r="A21" t="s">
        <v>61</v>
      </c>
      <c r="B21" s="5">
        <f>B5*(1-B6)</f>
        <v>7.9999999999999988E-2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6751E-98C1-42F3-8A0A-49C3AA59BF84}">
  <dimension ref="A2:B6"/>
  <sheetViews>
    <sheetView workbookViewId="0">
      <selection activeCell="D9" sqref="D9"/>
    </sheetView>
  </sheetViews>
  <sheetFormatPr defaultColWidth="11.42578125" defaultRowHeight="15" x14ac:dyDescent="0.25"/>
  <sheetData>
    <row r="2" spans="1:2" x14ac:dyDescent="0.25">
      <c r="A2" t="s">
        <v>62</v>
      </c>
    </row>
    <row r="3" spans="1:2" x14ac:dyDescent="0.25">
      <c r="A3" t="s">
        <v>63</v>
      </c>
      <c r="B3" s="5">
        <f>COMBIN(15,3)</f>
        <v>455.00000000000006</v>
      </c>
    </row>
    <row r="5" spans="1:2" x14ac:dyDescent="0.25">
      <c r="A5" t="s">
        <v>64</v>
      </c>
    </row>
    <row r="6" spans="1:2" x14ac:dyDescent="0.25">
      <c r="A6" t="s">
        <v>63</v>
      </c>
      <c r="B6" s="5">
        <f>PERMUT(12,2)</f>
        <v>132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310B-4AF3-4D48-88E9-BDC306C5C889}">
  <dimension ref="A2:E16"/>
  <sheetViews>
    <sheetView workbookViewId="0">
      <selection activeCell="B16" sqref="B16"/>
    </sheetView>
  </sheetViews>
  <sheetFormatPr defaultColWidth="11.42578125" defaultRowHeight="15" x14ac:dyDescent="0.25"/>
  <sheetData>
    <row r="2" spans="1:5" x14ac:dyDescent="0.25">
      <c r="A2" t="s">
        <v>65</v>
      </c>
    </row>
    <row r="6" spans="1:5" x14ac:dyDescent="0.25">
      <c r="A6" t="s">
        <v>66</v>
      </c>
      <c r="B6" s="6">
        <f>20/30</f>
        <v>0.66666666666666663</v>
      </c>
    </row>
    <row r="8" spans="1:5" x14ac:dyDescent="0.25">
      <c r="A8" t="s">
        <v>67</v>
      </c>
    </row>
    <row r="11" spans="1:5" x14ac:dyDescent="0.25">
      <c r="A11" t="s">
        <v>68</v>
      </c>
      <c r="B11">
        <f>12/30</f>
        <v>0.4</v>
      </c>
    </row>
    <row r="13" spans="1:5" x14ac:dyDescent="0.25">
      <c r="A13" t="s">
        <v>69</v>
      </c>
    </row>
    <row r="14" spans="1:5" x14ac:dyDescent="0.25">
      <c r="A14" t="s">
        <v>70</v>
      </c>
      <c r="E14" t="s">
        <v>71</v>
      </c>
    </row>
    <row r="16" spans="1:5" x14ac:dyDescent="0.25">
      <c r="A16" t="s">
        <v>72</v>
      </c>
      <c r="B16">
        <f>B11/(16/30)</f>
        <v>0.75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3E6E-7972-4173-A943-B5FE4D130341}">
  <dimension ref="A2:E10"/>
  <sheetViews>
    <sheetView workbookViewId="0">
      <selection activeCell="E17" sqref="E17"/>
    </sheetView>
  </sheetViews>
  <sheetFormatPr defaultColWidth="11.42578125" defaultRowHeight="15" x14ac:dyDescent="0.25"/>
  <sheetData>
    <row r="2" spans="1:5" x14ac:dyDescent="0.25">
      <c r="A2" t="s">
        <v>73</v>
      </c>
    </row>
    <row r="3" spans="1:5" x14ac:dyDescent="0.25">
      <c r="A3" t="s">
        <v>63</v>
      </c>
      <c r="B3" s="5">
        <f>COMBIN(15,6)</f>
        <v>5005</v>
      </c>
    </row>
    <row r="5" spans="1:5" x14ac:dyDescent="0.25">
      <c r="A5" t="s">
        <v>74</v>
      </c>
    </row>
    <row r="6" spans="1:5" x14ac:dyDescent="0.25">
      <c r="A6" t="s">
        <v>75</v>
      </c>
      <c r="C6">
        <f>3^3</f>
        <v>27</v>
      </c>
    </row>
    <row r="7" spans="1:5" x14ac:dyDescent="0.25">
      <c r="A7" t="s">
        <v>76</v>
      </c>
    </row>
    <row r="8" spans="1:5" x14ac:dyDescent="0.25">
      <c r="A8" t="s">
        <v>77</v>
      </c>
      <c r="C8">
        <f>3*2*1</f>
        <v>6</v>
      </c>
    </row>
    <row r="10" spans="1:5" x14ac:dyDescent="0.25">
      <c r="E10" s="6">
        <f>C8/C6</f>
        <v>0.22222222222222221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Oppgave 1</vt:lpstr>
      <vt:lpstr>Oppgave 2</vt:lpstr>
      <vt:lpstr>Oppgave 3</vt:lpstr>
      <vt:lpstr>Oppgave 4</vt:lpstr>
      <vt:lpstr>Oppgave 5</vt:lpstr>
      <vt:lpstr>Oppgave 6</vt:lpstr>
      <vt:lpstr>Oppgave 7</vt:lpstr>
      <vt:lpstr>Oppgave 8</vt:lpstr>
      <vt:lpstr>Oppgave 9</vt:lpstr>
      <vt:lpstr>Oppgave 10</vt:lpstr>
      <vt:lpstr>Oppgave 11</vt:lpstr>
      <vt:lpstr>Oppgave 12</vt:lpstr>
      <vt:lpstr>Oppgave 13</vt:lpstr>
      <vt:lpstr>Oppgave 14</vt:lpstr>
      <vt:lpstr>Oppgave 15</vt:lpstr>
      <vt:lpstr>Oppgave 16</vt:lpstr>
      <vt:lpstr>Oppgave 17</vt:lpstr>
      <vt:lpstr>Oppgave 18</vt:lpstr>
      <vt:lpstr>Oppgave 19</vt:lpstr>
      <vt:lpstr>Oppgave 20</vt:lpstr>
      <vt:lpstr>Oppgave 21</vt:lpstr>
      <vt:lpstr>Oppgave 22</vt:lpstr>
      <vt:lpstr>Oppgave 23</vt:lpstr>
      <vt:lpstr>Oppgave 24</vt:lpstr>
      <vt:lpstr>Oppgave 25</vt:lpstr>
      <vt:lpstr>Oppgave 26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2025-01-06T08:12:37Z</dcterms:created>
  <dcterms:modified xsi:type="dcterms:W3CDTF">2025-02-03T18:24:54Z</dcterms:modified>
</cp:coreProperties>
</file>